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mc:AlternateContent xmlns:mc="http://schemas.openxmlformats.org/markup-compatibility/2006">
    <mc:Choice Requires="x15">
      <x15ac:absPath xmlns:x15ac="http://schemas.microsoft.com/office/spreadsheetml/2010/11/ac" url="D:\TL XA MOI\NAM 2025\HDND XA KHOA I. 2021-2026\KH THU 2\Nghi quyet\"/>
    </mc:Choice>
  </mc:AlternateContent>
  <bookViews>
    <workbookView xWindow="0" yWindow="0" windowWidth="20490" windowHeight="7065" tabRatio="918" firstSheet="2" activeTab="13"/>
  </bookViews>
  <sheets>
    <sheet name="foxz" sheetId="107" state="veryHidden" r:id="rId1"/>
    <sheet name="DM báo cáo" sheetId="162" state="hidden" r:id="rId2"/>
    <sheet name="BM 15" sheetId="163" r:id="rId3"/>
    <sheet name="BM 16 (30.6)" sheetId="219" state="hidden" r:id="rId4"/>
    <sheet name="BM 16" sheetId="164" r:id="rId5"/>
    <sheet name="BM 17" sheetId="165" r:id="rId6"/>
    <sheet name="DT 2025 trình HĐ" sheetId="206" state="hidden" r:id="rId7"/>
    <sheet name="Dang uy" sheetId="221" r:id="rId8"/>
    <sheet name="VPUB" sheetId="210" r:id="rId9"/>
    <sheet name="UBMT" sheetId="209" r:id="rId10"/>
    <sheet name="KT" sheetId="212" r:id="rId11"/>
    <sheet name="VHXH" sheetId="213" r:id="rId12"/>
    <sheet name="TTHCC" sheetId="214" r:id="rId13"/>
    <sheet name="DT chi tiết Trường" sheetId="208" r:id="rId14"/>
    <sheet name="PL tiet kiem" sheetId="217" state="hidden" r:id="rId15"/>
    <sheet name="Nghỉ hưu trước tuổi" sheetId="215" state="hidden" r:id="rId16"/>
    <sheet name="THOI VIEC(dot3)" sheetId="218" state="hidden" r:id="rId17"/>
    <sheet name="THOI VIEC" sheetId="216" state="hidden" r:id="rId18"/>
    <sheet name="B07-45-Quỹ TC" sheetId="148"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'[1]PNT-QUOT-#3'!#REF!</definedName>
    <definedName name="\d">'[2]??-BLDG'!#REF!</definedName>
    <definedName name="\e">'[2]??-BLDG'!#REF!</definedName>
    <definedName name="\f">'[2]??-BLDG'!#REF!</definedName>
    <definedName name="\g">'[2]??-BLDG'!#REF!</definedName>
    <definedName name="\h">'[2]??-BLDG'!#REF!</definedName>
    <definedName name="\i">'[2]??-BLDG'!#REF!</definedName>
    <definedName name="\j">'[2]??-BLDG'!#REF!</definedName>
    <definedName name="\k">'[2]??-BLDG'!#REF!</definedName>
    <definedName name="\l">'[2]??-BLDG'!#REF!</definedName>
    <definedName name="\m">'[2]??-BLDG'!#REF!</definedName>
    <definedName name="\n">'[2]??-BLDG'!#REF!</definedName>
    <definedName name="\o">'[2]??-BLDG'!#REF!</definedName>
    <definedName name="\z">'[1]COAT&amp;WRAP-QIOT-#3'!#REF!</definedName>
    <definedName name="_____CON1">#REF!</definedName>
    <definedName name="_____CON2">#REF!</definedName>
    <definedName name="_____NET2">#REF!</definedName>
    <definedName name="_____TK155">#REF!</definedName>
    <definedName name="_____TK422">#REF!</definedName>
    <definedName name="_____tz593">#REF!</definedName>
    <definedName name="____CON1">#REF!</definedName>
    <definedName name="____CON2">#REF!</definedName>
    <definedName name="____NET2">#REF!</definedName>
    <definedName name="____TK155">#REF!</definedName>
    <definedName name="____TK422">#REF!</definedName>
    <definedName name="____tz593">#REF!</definedName>
    <definedName name="___CON1">#REF!</definedName>
    <definedName name="___CON2">#REF!</definedName>
    <definedName name="___NET2">#REF!</definedName>
    <definedName name="___TK155">#REF!</definedName>
    <definedName name="___TK422">#REF!</definedName>
    <definedName name="___tz593">#REF!</definedName>
    <definedName name="__CON1">#REF!</definedName>
    <definedName name="__CON2">#REF!</definedName>
    <definedName name="__NET2">#REF!</definedName>
    <definedName name="__TK155">#REF!</definedName>
    <definedName name="__TK422">#REF!</definedName>
    <definedName name="__tz593">#REF!</definedName>
    <definedName name="_1" localSheetId="18">#REF!</definedName>
    <definedName name="_1" localSheetId="6">#N/A</definedName>
    <definedName name="_1" localSheetId="13">#N/A</definedName>
    <definedName name="_1" localSheetId="10">#N/A</definedName>
    <definedName name="_1" localSheetId="12">#N/A</definedName>
    <definedName name="_1" localSheetId="9">#N/A</definedName>
    <definedName name="_1" localSheetId="11">#N/A</definedName>
    <definedName name="_1" localSheetId="8">#N/A</definedName>
    <definedName name="_1">#REF!</definedName>
    <definedName name="_1000A01">#N/A</definedName>
    <definedName name="_2" localSheetId="18">#REF!</definedName>
    <definedName name="_2" localSheetId="6">#N/A</definedName>
    <definedName name="_2" localSheetId="13">#N/A</definedName>
    <definedName name="_2" localSheetId="10">#N/A</definedName>
    <definedName name="_2" localSheetId="12">#N/A</definedName>
    <definedName name="_2" localSheetId="9">#N/A</definedName>
    <definedName name="_2" localSheetId="11">#N/A</definedName>
    <definedName name="_2" localSheetId="8">#N/A</definedName>
    <definedName name="_2">#REF!</definedName>
    <definedName name="_3N">[3]Tongke!#REF!</definedName>
    <definedName name="_A65700">'[4]MTO REV.2(ARMOR)'!#REF!</definedName>
    <definedName name="_A65800">'[4]MTO REV.2(ARMOR)'!#REF!</definedName>
    <definedName name="_A66000">'[4]MTO REV.2(ARMOR)'!#REF!</definedName>
    <definedName name="_A67000">'[4]MTO REV.2(ARMOR)'!#REF!</definedName>
    <definedName name="_A68000">'[4]MTO REV.2(ARMOR)'!#REF!</definedName>
    <definedName name="_A70000">'[4]MTO REV.2(ARMOR)'!#REF!</definedName>
    <definedName name="_A75000">'[4]MTO REV.2(ARMOR)'!#REF!</definedName>
    <definedName name="_A85000">'[4]MTO REV.2(ARMOR)'!#REF!</definedName>
    <definedName name="_abb91">[5]chitimc!#REF!</definedName>
    <definedName name="_boi1">#REF!</definedName>
    <definedName name="_boi2">#REF!</definedName>
    <definedName name="_cao1">#REF!</definedName>
    <definedName name="_cao2">#REF!</definedName>
    <definedName name="_cao3">#REF!</definedName>
    <definedName name="_cao4">#REF!</definedName>
    <definedName name="_cao5">#REF!</definedName>
    <definedName name="_cao6">#REF!</definedName>
    <definedName name="_CON1" localSheetId="18">#REF!</definedName>
    <definedName name="_CON1">#REF!</definedName>
    <definedName name="_CON2" localSheetId="18">#REF!</definedName>
    <definedName name="_CON2">#REF!</definedName>
    <definedName name="_CT250">'[6]dongia (2)'!#REF!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dn400">#REF!</definedName>
    <definedName name="_ddn600">#REF!</definedName>
    <definedName name="_dgt100">'[6]dongia (2)'!#REF!</definedName>
    <definedName name="_Fill" localSheetId="18" hidden="1">#REF!</definedName>
    <definedName name="_Fill" hidden="1">#REF!</definedName>
    <definedName name="_GID1">'[6]LKVL-CK-HT-GD1'!$A$4</definedName>
    <definedName name="_Key1"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oto10">[7]VL!#REF!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localSheetId="18" hidden="1">#REF!</definedName>
    <definedName name="_Sort" hidden="1">#REF!</definedName>
    <definedName name="_tct3">[8]gVL!$N$18</definedName>
    <definedName name="_tct5">[8]gVL!$N$19</definedName>
    <definedName name="_th100">'[6]dongia (2)'!#REF!</definedName>
    <definedName name="_TH160">'[6]dongia (2)'!#REF!</definedName>
    <definedName name="_TK1">[9]Tongke!$B$7:$U$128</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R250">'[6]dongia (2)'!#REF!</definedName>
    <definedName name="_tr375">[6]giathanh1!#REF!</definedName>
    <definedName name="_tz593" localSheetId="18">#REF!</definedName>
    <definedName name="_tz593">#REF!</definedName>
    <definedName name="_VL100">#REF!</definedName>
    <definedName name="_VL200">#REF!</definedName>
    <definedName name="_VL250">#REF!</definedName>
    <definedName name="A" localSheetId="18">#REF!</definedName>
    <definedName name="A" localSheetId="6">'[10]PNT-QUOT-#3'!#REF!</definedName>
    <definedName name="A" localSheetId="13">'[10]PNT-QUOT-#3'!#REF!</definedName>
    <definedName name="A" localSheetId="10">'[10]PNT-QUOT-#3'!#REF!</definedName>
    <definedName name="A" localSheetId="12">'[10]PNT-QUOT-#3'!#REF!</definedName>
    <definedName name="A" localSheetId="9">'[10]PNT-QUOT-#3'!#REF!</definedName>
    <definedName name="A" localSheetId="11">'[10]PNT-QUOT-#3'!#REF!</definedName>
    <definedName name="A" localSheetId="8">'[10]PNT-QUOT-#3'!#REF!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 localSheetId="18">#REF!</definedName>
    <definedName name="a277Print_Titles">#REF!</definedName>
    <definedName name="A35_">#REF!</definedName>
    <definedName name="A50_">#REF!</definedName>
    <definedName name="A70_">#REF!</definedName>
    <definedName name="A95_">#REF!</definedName>
    <definedName name="aa" localSheetId="18">{"Thuxm2.xls","Sheet1"}</definedName>
    <definedName name="AA" localSheetId="6">#REF!</definedName>
    <definedName name="AA" localSheetId="13">#REF!</definedName>
    <definedName name="AA" localSheetId="10">#REF!</definedName>
    <definedName name="AA" localSheetId="12">#REF!</definedName>
    <definedName name="AA" localSheetId="9">#REF!</definedName>
    <definedName name="AA" localSheetId="11">#REF!</definedName>
    <definedName name="AA" localSheetId="8">#REF!</definedName>
    <definedName name="aa">{"Thuxm2.xls","Sheet1"}</definedName>
    <definedName name="AAA">'[11]MTL$-INTER'!#REF!</definedName>
    <definedName name="AC120_">#REF!</definedName>
    <definedName name="AC35_">#REF!</definedName>
    <definedName name="AC50_">#REF!</definedName>
    <definedName name="AC70_">#REF!</definedName>
    <definedName name="AC95_">#REF!</definedName>
    <definedName name="ADP">#REF!</definedName>
    <definedName name="æ76">[12]chitiet!#REF!</definedName>
    <definedName name="ag142X42">[5]chitimc!#REF!</definedName>
    <definedName name="ag15F80" localSheetId="18">#REF!</definedName>
    <definedName name="ag15F80">#REF!</definedName>
    <definedName name="ag267N59">[5]chitimc!#REF!</definedName>
    <definedName name="AKHAC">#REF!</definedName>
    <definedName name="All_Item">#REF!</definedName>
    <definedName name="ALPIN">#N/A</definedName>
    <definedName name="ALPJYOU">#N/A</definedName>
    <definedName name="ALPTOI">#N/A</definedName>
    <definedName name="ALTINH">#REF!</definedName>
    <definedName name="amiang">[13]gvl!#REF!</definedName>
    <definedName name="ANN">#REF!</definedName>
    <definedName name="ANQD">#REF!</definedName>
    <definedName name="as" localSheetId="18">#REF!</definedName>
    <definedName name="as">#REF!</definedName>
    <definedName name="ATW">#REF!</definedName>
    <definedName name="B">'[10]PNT-QUOT-#3'!#REF!</definedName>
    <definedName name="b_240">'[6]THPDMoi  (2)'!#REF!</definedName>
    <definedName name="b_280">'[6]THPDMoi  (2)'!#REF!</definedName>
    <definedName name="b_320">'[6]THPDMoi  (2)'!#REF!</definedName>
    <definedName name="ban">#REF!</definedName>
    <definedName name="Bang_cly">#REF!</definedName>
    <definedName name="Bang_CVC">#REF!</definedName>
    <definedName name="bang_gia">#REF!</definedName>
    <definedName name="Bang_travl">#REF!</definedName>
    <definedName name="bangchu">#REF!</definedName>
    <definedName name="bangciti">'[6]dongia (2)'!#REF!</definedName>
    <definedName name="bangtinh">#REF!</definedName>
    <definedName name="bb" localSheetId="18">{"Thuxm2.xls","Sheet1"}</definedName>
    <definedName name="BB" localSheetId="6">#REF!</definedName>
    <definedName name="BB" localSheetId="13">#REF!</definedName>
    <definedName name="BB" localSheetId="10">#REF!</definedName>
    <definedName name="BB" localSheetId="12">#REF!</definedName>
    <definedName name="BB" localSheetId="9">#REF!</definedName>
    <definedName name="BB" localSheetId="11">#REF!</definedName>
    <definedName name="BB" localSheetId="8">#REF!</definedName>
    <definedName name="bb">{"Thuxm2.xls","Sheet1"}</definedName>
    <definedName name="bbb" localSheetId="18">{"Thuxm2.xls","Sheet1"}</definedName>
    <definedName name="bbb">{"Thuxm2.xls","Sheet1"}</definedName>
    <definedName name="bd">[8]gVL!$N$12</definedName>
    <definedName name="bdht15nc">[6]gtrinh!#REF!</definedName>
    <definedName name="bdht15vl">[6]gtrinh!#REF!</definedName>
    <definedName name="bdht25nc">[6]gtrinh!#REF!</definedName>
    <definedName name="bdht25vl">[6]gtrinh!#REF!</definedName>
    <definedName name="bdht325nc">[6]gtrinh!#REF!</definedName>
    <definedName name="bdht325vl">[6]gtrinh!#REF!</definedName>
    <definedName name="bengam">#REF!</definedName>
    <definedName name="benhv">#REF!</definedName>
    <definedName name="benuoc">#REF!</definedName>
    <definedName name="BOQ" localSheetId="18">#REF!</definedName>
    <definedName name="BOQ">#REF!</definedName>
    <definedName name="BSMT_25">[14]BSMT25!$A$4:$AC$20</definedName>
    <definedName name="BT">#REF!</definedName>
    <definedName name="btai">[13]gvl!$Q$63</definedName>
    <definedName name="BVCISUMMARY" localSheetId="18">#REF!</definedName>
    <definedName name="BVCISUMMARY">#REF!</definedName>
    <definedName name="C.1.1..Phat_tuyen" localSheetId="18">#REF!</definedName>
    <definedName name="C.1.1..Phat_tuyen">#REF!</definedName>
    <definedName name="C.1.10..VC_Thu_cong_CG" localSheetId="18">#REF!</definedName>
    <definedName name="C.1.10..VC_Thu_cong_CG">#REF!</definedName>
    <definedName name="C.1.2..Chat_cay_thu_cong" localSheetId="18">#REF!</definedName>
    <definedName name="C.1.2..Chat_cay_thu_cong">#REF!</definedName>
    <definedName name="C.1.3..Chat_cay_may" localSheetId="18">#REF!</definedName>
    <definedName name="C.1.3..Chat_cay_may">#REF!</definedName>
    <definedName name="C.1.4..Dao_goc_cay" localSheetId="18">#REF!</definedName>
    <definedName name="C.1.4..Dao_goc_cay">#REF!</definedName>
    <definedName name="C.1.5..Lam_duong_tam" localSheetId="18">#REF!</definedName>
    <definedName name="C.1.5..Lam_duong_tam">#REF!</definedName>
    <definedName name="C.1.6..Lam_cau_tam" localSheetId="18">#REF!</definedName>
    <definedName name="C.1.6..Lam_cau_tam">#REF!</definedName>
    <definedName name="C.1.7..Rai_da_chong_lun" localSheetId="18">#REF!</definedName>
    <definedName name="C.1.7..Rai_da_chong_lun">#REF!</definedName>
    <definedName name="C.1.8..Lam_kho_tam" localSheetId="18">#REF!</definedName>
    <definedName name="C.1.8..Lam_kho_tam">#REF!</definedName>
    <definedName name="C.1.8..San_mat_bang" localSheetId="18">#REF!</definedName>
    <definedName name="C.1.8..San_mat_bang">#REF!</definedName>
    <definedName name="C.2.1..VC_Thu_cong" localSheetId="18">#REF!</definedName>
    <definedName name="C.2.1..VC_Thu_cong">#REF!</definedName>
    <definedName name="C.2.2..VC_T_cong_CG" localSheetId="18">#REF!</definedName>
    <definedName name="C.2.2..VC_T_cong_CG">#REF!</definedName>
    <definedName name="C.2.3..Boc_do" localSheetId="18">#REF!</definedName>
    <definedName name="C.2.3..Boc_do">#REF!</definedName>
    <definedName name="C.3.1..Dao_dat_mong_cot" localSheetId="18">#REF!</definedName>
    <definedName name="C.3.1..Dao_dat_mong_cot">#REF!</definedName>
    <definedName name="C.3.2..Dao_dat_de_dap" localSheetId="18">#REF!</definedName>
    <definedName name="C.3.2..Dao_dat_de_dap">#REF!</definedName>
    <definedName name="C.3.3..Dap_dat_mong" localSheetId="18">#REF!</definedName>
    <definedName name="C.3.3..Dap_dat_mong">#REF!</definedName>
    <definedName name="C.3.4..Dao_dap_TDia" localSheetId="18">#REF!</definedName>
    <definedName name="C.3.4..Dao_dap_TDia">#REF!</definedName>
    <definedName name="C.3.5..Dap_bo_bao" localSheetId="18">#REF!</definedName>
    <definedName name="C.3.5..Dap_bo_bao">#REF!</definedName>
    <definedName name="C.3.6..Bom_tat_nuoc" localSheetId="18">#REF!</definedName>
    <definedName name="C.3.6..Bom_tat_nuoc">#REF!</definedName>
    <definedName name="C.3.7..Dao_bun" localSheetId="18">#REF!</definedName>
    <definedName name="C.3.7..Dao_bun">#REF!</definedName>
    <definedName name="C.3.8..Dap_cat_CT" localSheetId="18">#REF!</definedName>
    <definedName name="C.3.8..Dap_cat_CT">#REF!</definedName>
    <definedName name="C.3.9..Dao_pha_da" localSheetId="18">#REF!</definedName>
    <definedName name="C.3.9..Dao_pha_da">#REF!</definedName>
    <definedName name="C.4.1.Cot_thep" localSheetId="18">#REF!</definedName>
    <definedName name="C.4.1.Cot_thep">#REF!</definedName>
    <definedName name="C.4.2..Van_khuon" localSheetId="18">#REF!</definedName>
    <definedName name="C.4.2..Van_khuon">#REF!</definedName>
    <definedName name="C.4.3..Be_tong" localSheetId="18">#REF!</definedName>
    <definedName name="C.4.3..Be_tong">#REF!</definedName>
    <definedName name="C.4.4..Lap_BT_D.San" localSheetId="18">#REF!</definedName>
    <definedName name="C.4.4..Lap_BT_D.San">#REF!</definedName>
    <definedName name="C.4.5..Xay_da_hoc" localSheetId="18">#REF!</definedName>
    <definedName name="C.4.5..Xay_da_hoc">#REF!</definedName>
    <definedName name="C.4.6..Dong_coc" localSheetId="18">#REF!</definedName>
    <definedName name="C.4.6..Dong_coc">#REF!</definedName>
    <definedName name="C.4.7..Quet_Bi_tum" localSheetId="18">#REF!</definedName>
    <definedName name="C.4.7..Quet_Bi_tum">#REF!</definedName>
    <definedName name="C.5.1..Lap_cot_thep" localSheetId="18">#REF!</definedName>
    <definedName name="C.5.1..Lap_cot_thep">#REF!</definedName>
    <definedName name="C.5.2..Lap_cot_BT" localSheetId="18">#REF!</definedName>
    <definedName name="C.5.2..Lap_cot_BT">#REF!</definedName>
    <definedName name="C.5.3..Lap_dat_xa" localSheetId="18">#REF!</definedName>
    <definedName name="C.5.3..Lap_dat_xa">#REF!</definedName>
    <definedName name="C.5.4..Lap_tiep_dia" localSheetId="18">#REF!</definedName>
    <definedName name="C.5.4..Lap_tiep_dia">#REF!</definedName>
    <definedName name="C.5.5..Son_sat_thep" localSheetId="18">#REF!</definedName>
    <definedName name="C.5.5..Son_sat_thep">#REF!</definedName>
    <definedName name="C.6.1..Lap_su_dung" localSheetId="18">#REF!</definedName>
    <definedName name="C.6.1..Lap_su_dung">#REF!</definedName>
    <definedName name="C.6.2..Lap_su_CS" localSheetId="18">#REF!</definedName>
    <definedName name="C.6.2..Lap_su_CS">#REF!</definedName>
    <definedName name="C.6.3..Su_chuoi_do" localSheetId="18">#REF!</definedName>
    <definedName name="C.6.3..Su_chuoi_do">#REF!</definedName>
    <definedName name="C.6.4..Su_chuoi_neo" localSheetId="18">#REF!</definedName>
    <definedName name="C.6.4..Su_chuoi_neo">#REF!</definedName>
    <definedName name="C.6.5..Lap_phu_kien" localSheetId="18">#REF!</definedName>
    <definedName name="C.6.5..Lap_phu_kien">#REF!</definedName>
    <definedName name="C.6.6..Ep_noi_day" localSheetId="18">#REF!</definedName>
    <definedName name="C.6.6..Ep_noi_day">#REF!</definedName>
    <definedName name="C.6.7..KD_vuot_CN" localSheetId="18">#REF!</definedName>
    <definedName name="C.6.7..KD_vuot_CN">#REF!</definedName>
    <definedName name="C.6.8..Rai_cang_day" localSheetId="18">#REF!</definedName>
    <definedName name="C.6.8..Rai_cang_day">#REF!</definedName>
    <definedName name="C.6.9..Cap_quang" localSheetId="18">#REF!</definedName>
    <definedName name="C.6.9..Cap_quang">#REF!</definedName>
    <definedName name="CABLE2">'[15]MTO REV.0'!$A$1:$Q$570</definedName>
    <definedName name="Can_doi">#REF!</definedName>
    <definedName name="cao">#REF!</definedName>
    <definedName name="CAPDAT">[6]phuluc1!#REF!</definedName>
    <definedName name="CAPNHAP">#REF!</definedName>
    <definedName name="Category_All">#REF!</definedName>
    <definedName name="CATIN">#N/A</definedName>
    <definedName name="CATJYOU">#N/A</definedName>
    <definedName name="CATREC">#N/A</definedName>
    <definedName name="CATSYU">#N/A</definedName>
    <definedName name="cc">[8]gVL!$N$38</definedName>
    <definedName name="CCS">#REF!</definedName>
    <definedName name="cd">[8]gVL!$N$15</definedName>
    <definedName name="CDD">#REF!</definedName>
    <definedName name="CDDD">'[6]THPDMoi  (2)'!#REF!</definedName>
    <definedName name="cddd1p">'[6]TONG HOP VL-NC'!$C$3</definedName>
    <definedName name="cddd3p">'[6]TONG HOP VL-NC'!$C$2</definedName>
    <definedName name="cgionc">'[6]lam-moi'!#REF!</definedName>
    <definedName name="cgiovl">'[6]lam-moi'!#REF!</definedName>
    <definedName name="CH">[7]TN!#REF!</definedName>
    <definedName name="chhtnc">'[6]lam-moi'!#REF!</definedName>
    <definedName name="chhtvl">'[6]lam-moi'!#REF!</definedName>
    <definedName name="chnc">'[6]lam-moi'!#REF!</definedName>
    <definedName name="Chu">[7]ND!#REF!</definedName>
    <definedName name="chung">66</definedName>
    <definedName name="chuong_phuluc_39" localSheetId="18">'B07-45-Quỹ TC'!$A$2</definedName>
    <definedName name="chuong_phuluc_39_name" localSheetId="18">'B07-45-Quỹ TC'!$A$4</definedName>
    <definedName name="chuong_phuluc_42" localSheetId="18">'B07-45-Quỹ TC'!$A$1</definedName>
    <definedName name="chuong_phuluc_42_name" localSheetId="18">'B07-45-Quỹ TC'!$A$2</definedName>
    <definedName name="chuong_phuluc_43" localSheetId="18">'B07-45-Quỹ TC'!$A$1</definedName>
    <definedName name="chuong_phuluc_43_name" localSheetId="18">'B07-45-Quỹ TC'!$A$2</definedName>
    <definedName name="chuong_phuluc_44" localSheetId="18">'B07-45-Quỹ TC'!$A$1</definedName>
    <definedName name="chuong_phuluc_44_name" localSheetId="18">'B07-45-Quỹ TC'!$A$2</definedName>
    <definedName name="chuong_phuluc_44_name_name" localSheetId="18">'B07-45-Quỹ TC'!$A$4</definedName>
    <definedName name="chuong_phuluc_45" localSheetId="18">'B07-45-Quỹ TC'!$A$1</definedName>
    <definedName name="chuong_phuluc_45_name" localSheetId="18">'B07-45-Quỹ TC'!$A$2</definedName>
    <definedName name="chvl">'[6]lam-moi'!#REF!</definedName>
    <definedName name="citidd">'[6]dongia (2)'!#REF!</definedName>
    <definedName name="CK">#REF!</definedName>
    <definedName name="cknc">'[6]lam-moi'!#REF!</definedName>
    <definedName name="ckvl">'[6]lam-moi'!#REF!</definedName>
    <definedName name="clvc1">[6]chitiet!$D$3</definedName>
    <definedName name="CLVC3">0.1</definedName>
    <definedName name="CLVCTB">#REF!</definedName>
    <definedName name="cly">[16]chitimc!#REF!</definedName>
    <definedName name="CN3p">'[6]TONGKE3p '!$X$295</definedName>
    <definedName name="Co">#REF!</definedName>
    <definedName name="COAT">'[10]PNT-QUOT-#3'!#REF!</definedName>
    <definedName name="coc">[8]gVL!$N$25</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1x15">[6]giathanh1!#REF!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 localSheetId="18">#REF!</definedName>
    <definedName name="CongVattu">#REF!</definedName>
    <definedName name="CONST_EQ">#REF!</definedName>
    <definedName name="cot">[17]gVL!$Q$64</definedName>
    <definedName name="Cot_thep">[18]Du_lieu!$C$19</definedName>
    <definedName name="cottron">#REF!</definedName>
    <definedName name="cotvuong">#REF!</definedName>
    <definedName name="COVER" localSheetId="18">#REF!</definedName>
    <definedName name="COVER">#REF!</definedName>
    <definedName name="cpd">[19]gvl!$Q$20</definedName>
    <definedName name="cpdd">[20]gVL!$P$14</definedName>
    <definedName name="cpdd2">[20]gVL!$P$19</definedName>
    <definedName name="CPT">#REF!</definedName>
    <definedName name="CPVC100">#REF!</definedName>
    <definedName name="CPVC1KM">'[6]TH VL, NC, DDHT Thanhphuoc'!$J$19</definedName>
    <definedName name="CPVCDN">'[6]#REF'!$K$33</definedName>
    <definedName name="CRD">#REF!</definedName>
    <definedName name="_xlnm.Criteria">[21]SILICATE!#REF!</definedName>
    <definedName name="CRITINST" localSheetId="18">#REF!</definedName>
    <definedName name="CRITINST">#REF!</definedName>
    <definedName name="CRITPURC" localSheetId="18">#REF!</definedName>
    <definedName name="CRITPURC">#REF!</definedName>
    <definedName name="CRS">#REF!</definedName>
    <definedName name="CS">#REF!</definedName>
    <definedName name="CS_10" localSheetId="18">#REF!</definedName>
    <definedName name="CS_10">#REF!</definedName>
    <definedName name="CS_100" localSheetId="18">#REF!</definedName>
    <definedName name="CS_100">#REF!</definedName>
    <definedName name="CS_10S" localSheetId="18">#REF!</definedName>
    <definedName name="CS_10S">#REF!</definedName>
    <definedName name="CS_120" localSheetId="18">#REF!</definedName>
    <definedName name="CS_120">#REF!</definedName>
    <definedName name="CS_140" localSheetId="18">#REF!</definedName>
    <definedName name="CS_140">#REF!</definedName>
    <definedName name="CS_160" localSheetId="18">#REF!</definedName>
    <definedName name="CS_160">#REF!</definedName>
    <definedName name="CS_20" localSheetId="18">#REF!</definedName>
    <definedName name="CS_20">#REF!</definedName>
    <definedName name="CS_30" localSheetId="18">#REF!</definedName>
    <definedName name="CS_30">#REF!</definedName>
    <definedName name="CS_40" localSheetId="18">#REF!</definedName>
    <definedName name="CS_40">#REF!</definedName>
    <definedName name="CS_40S" localSheetId="18">#REF!</definedName>
    <definedName name="CS_40S">#REF!</definedName>
    <definedName name="CS_5S" localSheetId="18">#REF!</definedName>
    <definedName name="CS_5S">#REF!</definedName>
    <definedName name="CS_60" localSheetId="18">#REF!</definedName>
    <definedName name="CS_60">#REF!</definedName>
    <definedName name="CS_80" localSheetId="18">#REF!</definedName>
    <definedName name="CS_80">#REF!</definedName>
    <definedName name="CS_80S" localSheetId="18">#REF!</definedName>
    <definedName name="CS_80S">#REF!</definedName>
    <definedName name="CS_STD" localSheetId="18">#REF!</definedName>
    <definedName name="CS_STD">#REF!</definedName>
    <definedName name="CS_XS" localSheetId="18">#REF!</definedName>
    <definedName name="CS_XS">#REF!</definedName>
    <definedName name="CS_XXS" localSheetId="18">#REF!</definedName>
    <definedName name="CS_XXS">#REF!</definedName>
    <definedName name="csd3p">#REF!</definedName>
    <definedName name="csddg1p">#REF!</definedName>
    <definedName name="csddt1p">#REF!</definedName>
    <definedName name="csht3p">#REF!</definedName>
    <definedName name="cti3x15">[6]giathanh1!#REF!</definedName>
    <definedName name="ctiep">#REF!</definedName>
    <definedName name="cu_ly_1">'[22]tra-vat-lieu'!$A$219:$A$319</definedName>
    <definedName name="cui">[8]gVL!$N$39</definedName>
    <definedName name="culy1">[6]DONGIA!#REF!</definedName>
    <definedName name="culy2">[6]DONGIA!#REF!</definedName>
    <definedName name="culy3">[6]DONGIA!#REF!</definedName>
    <definedName name="culy4">[6]DONGIA!#REF!</definedName>
    <definedName name="culy5">[6]DONGIA!#REF!</definedName>
    <definedName name="cuoc">[6]DONGIA!#REF!</definedName>
    <definedName name="Cuoc_vc_1">'[22]tra-vat-lieu'!$B$219:$G$319</definedName>
    <definedName name="CURRENCY">#REF!</definedName>
    <definedName name="cv">[23]gvl!$N$17</definedName>
    <definedName name="CX">#REF!</definedName>
    <definedName name="cxhtnc">'[6]lam-moi'!#REF!</definedName>
    <definedName name="cxhtvl">'[6]lam-moi'!#REF!</definedName>
    <definedName name="cxnc">'[6]lam-moi'!#REF!</definedName>
    <definedName name="cxvl">'[6]lam-moi'!#REF!</definedName>
    <definedName name="cxxnc">'[6]lam-moi'!#REF!</definedName>
    <definedName name="cxxvl">'[6]lam-moi'!#REF!</definedName>
    <definedName name="D_7101A_B">#REF!</definedName>
    <definedName name="D_Gia">'[24]Don gia'!$A$3:$F$240</definedName>
    <definedName name="D1x49">[5]chitimc!#REF!</definedName>
    <definedName name="D1x49x49">[5]chitimc!#REF!</definedName>
    <definedName name="d24nc">'[6]lam-moi'!#REF!</definedName>
    <definedName name="d24vl">'[6]lam-moi'!#REF!</definedName>
    <definedName name="da0.5x1">[25]ctbetong!#REF!</definedName>
    <definedName name="dam" localSheetId="6">#REF!</definedName>
    <definedName name="dam" localSheetId="13">#REF!</definedName>
    <definedName name="dam" localSheetId="10">#REF!</definedName>
    <definedName name="dam" localSheetId="12">#REF!</definedName>
    <definedName name="dam" localSheetId="9">#REF!</definedName>
    <definedName name="dam" localSheetId="11">#REF!</definedName>
    <definedName name="dam" localSheetId="8">#REF!</definedName>
    <definedName name="dam">78000</definedName>
    <definedName name="danducsan">#REF!</definedName>
    <definedName name="data">#REF!</definedName>
    <definedName name="_xlnm.Database" localSheetId="18" hidden="1">#REF!</definedName>
    <definedName name="_xlnm.Database" hidden="1">#REF!</definedName>
    <definedName name="DataFilter" localSheetId="3">[26]!DataFilter</definedName>
    <definedName name="DataFilter" localSheetId="10">[26]!DataFilter</definedName>
    <definedName name="DataFilter" localSheetId="12">[26]!DataFilter</definedName>
    <definedName name="DataFilter" localSheetId="9">[26]!DataFilter</definedName>
    <definedName name="DataFilter" localSheetId="11">[26]!DataFilter</definedName>
    <definedName name="DataFilter" localSheetId="8">[26]!DataFilter</definedName>
    <definedName name="DataFilter">[26]!DataFilter</definedName>
    <definedName name="DataSort" localSheetId="3">[26]!DataSort</definedName>
    <definedName name="DataSort" localSheetId="10">[26]!DataSort</definedName>
    <definedName name="DataSort" localSheetId="12">[26]!DataSort</definedName>
    <definedName name="DataSort" localSheetId="9">[26]!DataSort</definedName>
    <definedName name="DataSort" localSheetId="11">[26]!DataSort</definedName>
    <definedName name="DataSort" localSheetId="8">[26]!DataSort</definedName>
    <definedName name="DataSort">[26]!DataSort</definedName>
    <definedName name="DATDAO" localSheetId="18">#REF!</definedName>
    <definedName name="DATDAO">#REF!</definedName>
    <definedName name="db">[13]gvl!$Q$67</definedName>
    <definedName name="dcc">[19]gvl!$Q$50</definedName>
    <definedName name="dcl">[8]gVL!$N$32</definedName>
    <definedName name="DD">#REF!</definedName>
    <definedName name="dd0.5x1">[19]gvl!$Q$10</definedName>
    <definedName name="dd1pnc">[6]chitiet!$G$404</definedName>
    <definedName name="dd1pvl">[6]chitiet!$G$383</definedName>
    <definedName name="dd1x2">[23]gvl!$N$9</definedName>
    <definedName name="dd2x4">[19]gvl!$Q$12</definedName>
    <definedName name="dd3pctnc">'[6]lam-moi'!#REF!</definedName>
    <definedName name="dd3pctvl">'[6]lam-moi'!#REF!</definedName>
    <definedName name="dd3plmvl">'[6]lam-moi'!#REF!</definedName>
    <definedName name="dd3pnc">'[6]lam-moi'!#REF!</definedName>
    <definedName name="dd3pvl">'[6]lam-moi'!#REF!</definedName>
    <definedName name="dd4x6">[8]gVL!$N$10</definedName>
    <definedName name="dday">[8]gVL!$N$48</definedName>
    <definedName name="ddhtnc">'[6]lam-moi'!#REF!</definedName>
    <definedName name="ddhtvl">'[6]lam-moi'!#REF!</definedName>
    <definedName name="ddia">[8]gVL!$N$41</definedName>
    <definedName name="ddien">[19]gvl!$Q$51</definedName>
    <definedName name="ddt2nc">[6]gtrinh!#REF!</definedName>
    <definedName name="ddt2vl">[6]gtrinh!#REF!</definedName>
    <definedName name="ddtd3pnc">'[6]thao-go'!#REF!</definedName>
    <definedName name="ddtt1pnc">[6]gtrinh!#REF!</definedName>
    <definedName name="ddtt1pvl">[6]gtrinh!#REF!</definedName>
    <definedName name="ddtt3pnc">[6]gtrinh!#REF!</definedName>
    <definedName name="ddtt3pvl">[6]gtrinh!#REF!</definedName>
    <definedName name="den_bu">#REF!</definedName>
    <definedName name="dfgfdfggsdgggdsg" localSheetId="18" hidden="1">{"'Sheet1'!$L$16"}</definedName>
    <definedName name="dfgfdfggsdgggdsg" hidden="1">{"'Sheet1'!$L$16"}</definedName>
    <definedName name="DG">'[24]Don gia'!$B$3:$G$195</definedName>
    <definedName name="dg67_1">#REF!</definedName>
    <definedName name="DGCTI592">#REF!</definedName>
    <definedName name="DGM">[6]DONGIA!$A$453:$F$459</definedName>
    <definedName name="dgnc">#REF!</definedName>
    <definedName name="DGTH" localSheetId="18">#REF!</definedName>
    <definedName name="DGTH" localSheetId="6">[6]DONGIA!#REF!</definedName>
    <definedName name="DGTH" localSheetId="13">[6]DONGIA!#REF!</definedName>
    <definedName name="DGTH" localSheetId="10">[6]DONGIA!#REF!</definedName>
    <definedName name="DGTH" localSheetId="12">[6]DONGIA!#REF!</definedName>
    <definedName name="DGTH" localSheetId="9">[6]DONGIA!#REF!</definedName>
    <definedName name="DGTH" localSheetId="11">[6]DONGIA!#REF!</definedName>
    <definedName name="DGTH" localSheetId="8">[6]DONGIA!#REF!</definedName>
    <definedName name="DGTH">#REF!</definedName>
    <definedName name="DGTH1">[6]DONGIA!$A$414:$G$452</definedName>
    <definedName name="dgth2">[6]DONGIA!$A$414:$G$439</definedName>
    <definedName name="dgthss3" localSheetId="18">#REF!</definedName>
    <definedName name="dgthss3">#REF!</definedName>
    <definedName name="DGTR">[6]DONGIA!$A$472:$I$521</definedName>
    <definedName name="dgvl">#REF!</definedName>
    <definedName name="DGVL1">[6]DONGIA!$A$5:$F$235</definedName>
    <definedName name="DGVT">'[6]DON GIA'!$C$5:$G$137</definedName>
    <definedName name="dh">[8]gVL!$N$11</definedName>
    <definedName name="dientichck">#REF!</definedName>
    <definedName name="DL15HT">'[6]TONGKE-HT'!#REF!</definedName>
    <definedName name="DL16HT">'[6]TONGKE-HT'!#REF!</definedName>
    <definedName name="DL19HT">'[6]TONGKE-HT'!#REF!</definedName>
    <definedName name="DL20HT">'[6]TONGKE-HT'!#REF!</definedName>
    <definedName name="dmz">[19]gvl!$Q$45</definedName>
    <definedName name="DNNN">#REF!</definedName>
    <definedName name="dno">[19]gvl!$Q$49</definedName>
    <definedName name="doan1">#REF!</definedName>
    <definedName name="doan2">#REF!</definedName>
    <definedName name="doan3">#REF!</definedName>
    <definedName name="doan4">#REF!</definedName>
    <definedName name="doan5">#REF!</definedName>
    <definedName name="doan6">#REF!</definedName>
    <definedName name="doanhthu_nx">[27]ctnx!#REF!</definedName>
    <definedName name="Document_array" localSheetId="18">{"Thuxm2.xls","Sheet1"}</definedName>
    <definedName name="Document_array" localSheetId="6">{"Thuxm2.xls","Sheet1"}</definedName>
    <definedName name="Document_array" localSheetId="13">{"Thuxm2.xls","Sheet1"}</definedName>
    <definedName name="Document_array" localSheetId="10">{"Thuxm2.xls","Sheet1"}</definedName>
    <definedName name="Document_array" localSheetId="12">{"Thuxm2.xls","Sheet1"}</definedName>
    <definedName name="Document_array" localSheetId="9">{"Thuxm2.xls","Sheet1"}</definedName>
    <definedName name="Document_array" localSheetId="11">{"Thuxm2.xls","Sheet1"}</definedName>
    <definedName name="Document_array" localSheetId="8">{"Thuxm2.xls","Sheet1"}</definedName>
    <definedName name="Document_array">{"Thuxm2.xls","Sheet1"}</definedName>
    <definedName name="dongia" localSheetId="18">#REF!</definedName>
    <definedName name="dongia" localSheetId="6">[6]DG!$A$4:$I$567</definedName>
    <definedName name="dongia" localSheetId="13">[6]DG!$A$4:$I$567</definedName>
    <definedName name="dongia" localSheetId="10">[6]DG!$A$4:$I$567</definedName>
    <definedName name="dongia" localSheetId="12">[6]DG!$A$4:$I$567</definedName>
    <definedName name="dongia" localSheetId="9">[6]DG!$A$4:$I$567</definedName>
    <definedName name="dongia" localSheetId="11">[6]DG!$A$4:$I$567</definedName>
    <definedName name="dongia" localSheetId="8">[6]DG!$A$4:$I$567</definedName>
    <definedName name="dongia">#REF!</definedName>
    <definedName name="dongia1">[6]DG!$A$4:$H$606</definedName>
    <definedName name="ds1pnc">#REF!</definedName>
    <definedName name="ds1pvl">#REF!</definedName>
    <definedName name="ds3pnc">#REF!</definedName>
    <definedName name="ds3pvl">#REF!</definedName>
    <definedName name="dsct3pnc">'[6]#REF'!#REF!</definedName>
    <definedName name="dsct3pvl">'[6]#REF'!#REF!</definedName>
    <definedName name="DSUMDATA" localSheetId="18">#REF!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ong1">[6]DONGIA!#REF!</definedName>
    <definedName name="duong2">[6]DONGIA!#REF!</definedName>
    <definedName name="duong3">[6]DONGIA!#REF!</definedName>
    <definedName name="duong4">[6]DONGIA!#REF!</definedName>
    <definedName name="duong5">[6]DONGIA!#REF!</definedName>
    <definedName name="dztramtt">[28]chitimc!#REF!</definedName>
    <definedName name="ë">[12]chitiet!#REF!</definedName>
    <definedName name="ë74">[12]chitiet!#REF!</definedName>
    <definedName name="emb">#REF!</definedName>
    <definedName name="End_1" localSheetId="18">#REF!</definedName>
    <definedName name="End_1">#REF!</definedName>
    <definedName name="End_10" localSheetId="18">#REF!</definedName>
    <definedName name="End_10">#REF!</definedName>
    <definedName name="End_11" localSheetId="18">#REF!</definedName>
    <definedName name="End_11">#REF!</definedName>
    <definedName name="End_12" localSheetId="18">#REF!</definedName>
    <definedName name="End_12">#REF!</definedName>
    <definedName name="End_13" localSheetId="18">#REF!</definedName>
    <definedName name="End_13">#REF!</definedName>
    <definedName name="End_2" localSheetId="18">#REF!</definedName>
    <definedName name="End_2">#REF!</definedName>
    <definedName name="End_3" localSheetId="18">#REF!</definedName>
    <definedName name="End_3">#REF!</definedName>
    <definedName name="End_4" localSheetId="18">#REF!</definedName>
    <definedName name="End_4">#REF!</definedName>
    <definedName name="End_5" localSheetId="18">#REF!</definedName>
    <definedName name="End_5">#REF!</definedName>
    <definedName name="End_6" localSheetId="18">#REF!</definedName>
    <definedName name="End_6">#REF!</definedName>
    <definedName name="End_7" localSheetId="18">#REF!</definedName>
    <definedName name="End_7">#REF!</definedName>
    <definedName name="End_8" localSheetId="18">#REF!</definedName>
    <definedName name="End_8">#REF!</definedName>
    <definedName name="End_9" localSheetId="18">#REF!</definedName>
    <definedName name="End_9">#REF!</definedName>
    <definedName name="ex">#REF!</definedName>
    <definedName name="_xlnm.Extract" localSheetId="6">[21]SILICATE!#REF!</definedName>
    <definedName name="_xlnm.Extract" localSheetId="13">[21]SILICATE!#REF!</definedName>
    <definedName name="_xlnm.Extract" localSheetId="10">[21]SILICATE!#REF!</definedName>
    <definedName name="_xlnm.Extract" localSheetId="12">[21]SILICATE!#REF!</definedName>
    <definedName name="_xlnm.Extract" localSheetId="9">[21]SILICATE!#REF!</definedName>
    <definedName name="_xlnm.Extract" localSheetId="11">[21]SILICATE!#REF!</definedName>
    <definedName name="_xlnm.Extract" localSheetId="8">[21]SILICATE!#REF!</definedName>
    <definedName name="_xlnm.Extract">#REF!</definedName>
    <definedName name="f">#REF!</definedName>
    <definedName name="f82E46" localSheetId="18">#REF!</definedName>
    <definedName name="f82E46">#REF!</definedName>
    <definedName name="f92F56">[29]dtxl!#REF!</definedName>
    <definedName name="FACTOR">#REF!</definedName>
    <definedName name="FP">'[10]COAT&amp;WRAP-QIOT-#3'!#REF!</definedName>
    <definedName name="fsf">#REF!</definedName>
    <definedName name="g">'[30]DG '!#REF!</definedName>
    <definedName name="g40g40">[31]tuong!#REF!</definedName>
    <definedName name="gc">[32]gvl!$N$28</definedName>
    <definedName name="gcHT">[33]TT04!$J$37</definedName>
    <definedName name="gd">[8]gVL!$N$29</definedName>
    <definedName name="geo">#REF!</definedName>
    <definedName name="gia">[34]Gia!$A$1:$H$387</definedName>
    <definedName name="gia_tien">#REF!</definedName>
    <definedName name="gia_tien_BTN">#REF!</definedName>
    <definedName name="gl3p">#REF!</definedName>
    <definedName name="GoBack" localSheetId="3">[26]KLHT!GoBack</definedName>
    <definedName name="GoBack" localSheetId="10">[26]KLHT!GoBack</definedName>
    <definedName name="GoBack" localSheetId="12">[26]KLHT!GoBack</definedName>
    <definedName name="GoBack" localSheetId="9">[26]KLHT!GoBack</definedName>
    <definedName name="GoBack" localSheetId="11">[26]KLHT!GoBack</definedName>
    <definedName name="GoBack" localSheetId="8">[26]KLHT!GoBack</definedName>
    <definedName name="GoBack">[26]KLHT!GoBack</definedName>
    <definedName name="goc">[35]ctTBA!#REF!</definedName>
    <definedName name="GPT_GROUNDING_PT">'[36]NEW-PANEL'!#REF!</definedName>
    <definedName name="GTXL">#REF!</definedName>
    <definedName name="gv">[8]gVL!$N$22</definedName>
    <definedName name="gvl">[37]GVL!$A$6:$F$131</definedName>
    <definedName name="gvt">[38]GVT!$B$7:$H$106</definedName>
    <definedName name="h" localSheetId="13" hidden="1">{"'Sheet1'!$L$16"}</definedName>
    <definedName name="h" localSheetId="10" hidden="1">{"'Sheet1'!$L$16"}</definedName>
    <definedName name="h" localSheetId="12" hidden="1">{"'Sheet1'!$L$16"}</definedName>
    <definedName name="h" localSheetId="9" hidden="1">{"'Sheet1'!$L$16"}</definedName>
    <definedName name="h" localSheetId="11" hidden="1">{"'Sheet1'!$L$16"}</definedName>
    <definedName name="h" localSheetId="8" hidden="1">{"'Sheet1'!$L$16"}</definedName>
    <definedName name="h" hidden="1">{"'Sheet1'!$L$16"}</definedName>
    <definedName name="Ha">#REF!</definedName>
    <definedName name="Hai" localSheetId="18">#REF!</definedName>
    <definedName name="Hai">#REF!</definedName>
    <definedName name="hanh" localSheetId="18" hidden="1">{"'Sheet1'!$L$16"}</definedName>
    <definedName name="hanh" hidden="1">{"'Sheet1'!$L$16"}</definedName>
    <definedName name="HCM">#REF!</definedName>
    <definedName name="Heä_soá_laép_xaø_H">1.7</definedName>
    <definedName name="heä_soá_sình_laày">#REF!</definedName>
    <definedName name="HH15HT">'[6]TONGKE-HT'!#REF!</definedName>
    <definedName name="HH16HT">'[6]TONGKE-HT'!#REF!</definedName>
    <definedName name="HH19HT">'[6]TONGKE-HT'!#REF!</definedName>
    <definedName name="HH20HT">'[6]TONGKE-HT'!#REF!</definedName>
    <definedName name="hhcv">[39]TTTram!#REF!</definedName>
    <definedName name="hhda4x6">[39]TTTram!#REF!</definedName>
    <definedName name="hhxm">[39]TTTram!#REF!</definedName>
    <definedName name="hien">#REF!</definedName>
    <definedName name="hoc">55000</definedName>
    <definedName name="HOME_MANP">#REF!</definedName>
    <definedName name="HOMEOFFICE_COST">#REF!</definedName>
    <definedName name="HSCT3">0.1</definedName>
    <definedName name="hsdc1">#REF!</definedName>
    <definedName name="HSDD">[6]phuluc1!#REF!</definedName>
    <definedName name="HSDN">2.5</definedName>
    <definedName name="HSHH">#REF!</definedName>
    <definedName name="HSHHUT">#REF!</definedName>
    <definedName name="hskk1">[6]chitiet!$D$4</definedName>
    <definedName name="HSNC">[18]Du_lieu!$C$6</definedName>
    <definedName name="HSSL">#REF!</definedName>
    <definedName name="HSVC1">#REF!</definedName>
    <definedName name="HSVC2">#REF!</definedName>
    <definedName name="HSVC3">#REF!</definedName>
    <definedName name="ht25nc">'[6]lam-moi'!#REF!</definedName>
    <definedName name="ht25vl">'[6]lam-moi'!#REF!</definedName>
    <definedName name="ht325nc">'[6]lam-moi'!#REF!</definedName>
    <definedName name="ht325vl">'[6]lam-moi'!#REF!</definedName>
    <definedName name="ht37k">'[6]lam-moi'!#REF!</definedName>
    <definedName name="ht37nc">'[6]lam-moi'!#REF!</definedName>
    <definedName name="ht50nc">'[6]lam-moi'!#REF!</definedName>
    <definedName name="ht50vl">'[6]lam-moi'!#REF!</definedName>
    <definedName name="HTML_CodePage" hidden="1">950</definedName>
    <definedName name="HTML_Control" localSheetId="18" hidden="1">{"'Sheet1'!$L$16"}</definedName>
    <definedName name="HTML_Control" localSheetId="6" hidden="1">{"'Sheet1'!$L$16"}</definedName>
    <definedName name="HTML_Control" localSheetId="13" hidden="1">{"'Sheet1'!$L$16"}</definedName>
    <definedName name="HTML_Control" localSheetId="10" hidden="1">{"'Sheet1'!$L$16"}</definedName>
    <definedName name="HTML_Control" localSheetId="12" hidden="1">{"'Sheet1'!$L$16"}</definedName>
    <definedName name="HTML_Control" localSheetId="9" hidden="1">{"'Sheet1'!$L$16"}</definedName>
    <definedName name="HTML_Control" localSheetId="11" hidden="1">{"'Sheet1'!$L$16"}</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localSheetId="6" hidden="1">"C:\2689\Q\國內\00q3961台化龍德PTA3建造\MyHTML.htm"</definedName>
    <definedName name="HTML_PathFile" localSheetId="13" hidden="1">"C:\2689\Q\國內\00q3961台化龍德PTA3建造\MyHTML.htm"</definedName>
    <definedName name="HTML_PathFile" localSheetId="10" hidden="1">"C:\2689\Q\國內\00q3961台化龍德PTA3建造\MyHTML.htm"</definedName>
    <definedName name="HTML_PathFile" localSheetId="12" hidden="1">"C:\2689\Q\國內\00q3961台化龍德PTA3建造\MyHTML.htm"</definedName>
    <definedName name="HTML_PathFile" localSheetId="9" hidden="1">"C:\2689\Q\國內\00q3961台化龍德PTA3建造\MyHTML.htm"</definedName>
    <definedName name="HTML_PathFile" localSheetId="11" hidden="1">"C:\2689\Q\國內\00q3961台化龍德PTA3建造\MyHTML.htm"</definedName>
    <definedName name="HTML_PathFile" localSheetId="8" hidden="1">"C:\2689\Q\國內\00q3961台化龍德PTA3建造\MyHTML.htm"</definedName>
    <definedName name="HTML_PathFile" hidden="1">"C:\2689\Q\??\00q3961????PTA3??\MyHTML.htm"</definedName>
    <definedName name="HTML_Title" hidden="1">"00Q3961-SUM"</definedName>
    <definedName name="HTNC">#REF!</definedName>
    <definedName name="HTVL">#REF!</definedName>
    <definedName name="huy" localSheetId="18" hidden="1">{"'Sheet1'!$L$16"}</definedName>
    <definedName name="huy" localSheetId="6" hidden="1">{"'Sheet1'!$L$16"}</definedName>
    <definedName name="huy" localSheetId="13" hidden="1">{"'Sheet1'!$L$16"}</definedName>
    <definedName name="huy" localSheetId="10" hidden="1">{"'Sheet1'!$L$16"}</definedName>
    <definedName name="huy" localSheetId="12" hidden="1">{"'Sheet1'!$L$16"}</definedName>
    <definedName name="huy" localSheetId="9" hidden="1">{"'Sheet1'!$L$16"}</definedName>
    <definedName name="huy" localSheetId="11" hidden="1">{"'Sheet1'!$L$16"}</definedName>
    <definedName name="huy" localSheetId="8" hidden="1">{"'Sheet1'!$L$16"}</definedName>
    <definedName name="huy" hidden="1">{"'Sheet1'!$L$16"}</definedName>
    <definedName name="I" localSheetId="18">#REF!</definedName>
    <definedName name="I">#REF!</definedName>
    <definedName name="I_A">#REF!</definedName>
    <definedName name="I_B">#REF!</definedName>
    <definedName name="I_c">#REF!</definedName>
    <definedName name="I2É6">[5]chitimc!#REF!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O">'[10]COAT&amp;WRAP-QIOT-#3'!#REF!</definedName>
    <definedName name="j">#REF!</definedName>
    <definedName name="j356C8" localSheetId="18">#REF!</definedName>
    <definedName name="j356C8">#REF!</definedName>
    <definedName name="k">#REF!</definedName>
    <definedName name="k2b">'[6]THPDMoi  (2)'!#REF!</definedName>
    <definedName name="kcong">#REF!</definedName>
    <definedName name="Khac">#REF!</definedName>
    <definedName name="KHO">#REF!</definedName>
    <definedName name="Khong_can_doi">#REF!</definedName>
    <definedName name="kj">'[40]lam-moi'!#REF!</definedName>
    <definedName name="kldd1p">'[6]#REF'!#REF!</definedName>
    <definedName name="kldd3p">'[6]lam-moi'!#REF!</definedName>
    <definedName name="km">#REF!</definedName>
    <definedName name="kmong">[6]giathanh1!#REF!</definedName>
    <definedName name="kno">[13]gvl!$Q$59</definedName>
    <definedName name="kp1ph">#REF!</definedName>
    <definedName name="l">#REF!</definedName>
    <definedName name="lam">'[40]lam-moi'!#REF!</definedName>
    <definedName name="lanhto">#REF!</definedName>
    <definedName name="LCS">[41]LCS!$A$2:$B$7</definedName>
    <definedName name="LCS_T">[41]LCS!$A$2:$A$7</definedName>
    <definedName name="Lmk">#REF!</definedName>
    <definedName name="luan" localSheetId="18" hidden="1">{"'Sheet1'!$L$16"}</definedName>
    <definedName name="luan" hidden="1">{"'Sheet1'!$L$16"}</definedName>
    <definedName name="m">#REF!</definedName>
    <definedName name="m102bnnc">'[6]lam-moi'!#REF!</definedName>
    <definedName name="m102bnvl">'[6]lam-moi'!#REF!</definedName>
    <definedName name="m10aamtc">'[6]t-h HA THE'!#REF!</definedName>
    <definedName name="m10aanc">'[6]lam-moi'!#REF!</definedName>
    <definedName name="m10aavl">'[6]lam-moi'!#REF!</definedName>
    <definedName name="m10anc">'[6]lam-moi'!#REF!</definedName>
    <definedName name="m10avl">'[6]lam-moi'!#REF!</definedName>
    <definedName name="m10banc">'[6]lam-moi'!#REF!</definedName>
    <definedName name="m10bavl">'[6]lam-moi'!#REF!</definedName>
    <definedName name="m122bnnc">'[6]lam-moi'!#REF!</definedName>
    <definedName name="m122bnvl">'[6]lam-moi'!#REF!</definedName>
    <definedName name="m12aanc">'[6]lam-moi'!#REF!</definedName>
    <definedName name="m12aavl">'[6]lam-moi'!#REF!</definedName>
    <definedName name="m12anc">'[6]lam-moi'!#REF!</definedName>
    <definedName name="m12avl">'[6]lam-moi'!#REF!</definedName>
    <definedName name="M12ba3p">#REF!</definedName>
    <definedName name="m12banc">'[6]lam-moi'!#REF!</definedName>
    <definedName name="m12bavl">'[6]lam-moi'!#REF!</definedName>
    <definedName name="M12bb1p">#REF!</definedName>
    <definedName name="m12bbnc">'[6]lam-moi'!#REF!</definedName>
    <definedName name="m12bbvl">'[6]lam-moi'!#REF!</definedName>
    <definedName name="M12bnnc">'[6]#REF'!#REF!</definedName>
    <definedName name="M12bnvl">'[6]#REF'!#REF!</definedName>
    <definedName name="M12cbnc">#REF!</definedName>
    <definedName name="M12cbvl">#REF!</definedName>
    <definedName name="m142bnnc">'[6]lam-moi'!#REF!</definedName>
    <definedName name="m142bnvl">'[6]lam-moi'!#REF!</definedName>
    <definedName name="M14bb1p">#REF!</definedName>
    <definedName name="m14bbnc">'[6]lam-moi'!#REF!</definedName>
    <definedName name="M14bbvc">'[6]CHITIET VL-NC-TT -1p'!#REF!</definedName>
    <definedName name="m14bbvl">'[6]lam-moi'!#REF!</definedName>
    <definedName name="M8a">'[6]THPDMoi  (2)'!#REF!</definedName>
    <definedName name="M8aa">'[6]THPDMoi  (2)'!#REF!</definedName>
    <definedName name="m8aanc">#REF!</definedName>
    <definedName name="m8aavl">#REF!</definedName>
    <definedName name="m8amtc">'[6]t-h HA THE'!#REF!</definedName>
    <definedName name="m8anc">'[6]lam-moi'!#REF!</definedName>
    <definedName name="m8avl">'[6]lam-moi'!#REF!</definedName>
    <definedName name="Ma3pnc">#REF!</definedName>
    <definedName name="Ma3pvl">#REF!</definedName>
    <definedName name="Maa3pnc">#REF!</definedName>
    <definedName name="Maa3pvl">#REF!</definedName>
    <definedName name="mahuyen">[14]data!$A$6:$A$22</definedName>
    <definedName name="MAJ_CON_EQP">#REF!</definedName>
    <definedName name="MAT">'[10]COAT&amp;WRAP-QIOT-#3'!#REF!</definedName>
    <definedName name="matit">[13]gvl!$Q$69</definedName>
    <definedName name="Mba1p">#REF!</definedName>
    <definedName name="Mba3p">#REF!</definedName>
    <definedName name="Mbb3p">#REF!</definedName>
    <definedName name="Mbn1p">#REF!</definedName>
    <definedName name="mbnc">'[6]lam-moi'!#REF!</definedName>
    <definedName name="mbvl">'[6]lam-moi'!#REF!</definedName>
    <definedName name="mc">#REF!</definedName>
    <definedName name="MF">'[10]COAT&amp;WRAP-QIOT-#3'!#REF!</definedName>
    <definedName name="MG_A" localSheetId="18">#REF!</definedName>
    <definedName name="MG_A">#REF!</definedName>
    <definedName name="mmm">[6]giathanh1!#REF!</definedName>
    <definedName name="mong">'[40]lam-moi'!#REF!</definedName>
    <definedName name="mongbang">#REF!</definedName>
    <definedName name="mongdon">#REF!</definedName>
    <definedName name="mp1x25">'[6]dongia (2)'!#REF!</definedName>
    <definedName name="MTC1P">'[6]TONG HOP VL-NC TT'!#REF!</definedName>
    <definedName name="MTC3P">'[6]TONG HOP VL-NC TT'!#REF!</definedName>
    <definedName name="MTCHC">[6]TNHCHINH!$K$38</definedName>
    <definedName name="MTCMB">'[6]#REF'!#REF!</definedName>
    <definedName name="MTMAC12">#REF!</definedName>
    <definedName name="mtr">'[6]TH XL'!#REF!</definedName>
    <definedName name="mtram">#REF!</definedName>
    <definedName name="n" localSheetId="18">#REF!</definedName>
    <definedName name="n">#REF!</definedName>
    <definedName name="N1IN">'[6]TONGKE3p '!$U$295</definedName>
    <definedName name="n1pig">#REF!</definedName>
    <definedName name="n1pignc">'[6]lam-moi'!#REF!</definedName>
    <definedName name="n1pigvl">'[6]lam-moi'!#REF!</definedName>
    <definedName name="n1pind">#REF!</definedName>
    <definedName name="n1pindnc">'[6]lam-moi'!#REF!</definedName>
    <definedName name="n1pindvl">'[6]lam-moi'!#REF!</definedName>
    <definedName name="n1ping">#REF!</definedName>
    <definedName name="n1pingnc">'[6]lam-moi'!#REF!</definedName>
    <definedName name="n1pingvl">'[6]lam-moi'!#REF!</definedName>
    <definedName name="n1pint">#REF!</definedName>
    <definedName name="n1pintnc">'[6]lam-moi'!#REF!</definedName>
    <definedName name="n1pintvl">'[6]lam-moi'!#REF!</definedName>
    <definedName name="n24nc">'[6]lam-moi'!#REF!</definedName>
    <definedName name="n24vl">'[6]lam-moi'!#REF!</definedName>
    <definedName name="n2mignc">'[6]lam-moi'!#REF!</definedName>
    <definedName name="n2migvl">'[6]lam-moi'!#REF!</definedName>
    <definedName name="n2min1nc">'[6]lam-moi'!#REF!</definedName>
    <definedName name="n2min1vl">'[6]lam-moi'!#REF!</definedName>
    <definedName name="nc1nc">'[6]lam-moi'!#REF!</definedName>
    <definedName name="nc1p">#REF!</definedName>
    <definedName name="nc1vl">'[6]lam-moi'!#REF!</definedName>
    <definedName name="nc24nc">'[6]lam-moi'!#REF!</definedName>
    <definedName name="nc24vl">'[6]lam-moi'!#REF!</definedName>
    <definedName name="nc3p">#REF!</definedName>
    <definedName name="NCBD100">#REF!</definedName>
    <definedName name="NCBD200">#REF!</definedName>
    <definedName name="NCBD250">#REF!</definedName>
    <definedName name="ncdd">'[6]TH XL'!#REF!</definedName>
    <definedName name="NCDD2">'[6]TH XL'!#REF!</definedName>
    <definedName name="NCHC">[6]TNHCHINH!$J$38</definedName>
    <definedName name="nctr">'[6]TH XL'!#REF!</definedName>
    <definedName name="nctram">#REF!</definedName>
    <definedName name="NCVC100">#REF!</definedName>
    <definedName name="NCVC200">#REF!</definedName>
    <definedName name="NCVC250">#REF!</definedName>
    <definedName name="NCVC3P">#REF!</definedName>
    <definedName name="nd">[8]gVL!$N$27</definedName>
    <definedName name="NET">#REF!</definedName>
    <definedName name="NET_1">#REF!</definedName>
    <definedName name="NET_ANA">#REF!</definedName>
    <definedName name="NET_ANA_1">#REF!</definedName>
    <definedName name="NET_ANA_2">#REF!</definedName>
    <definedName name="Ngay">#REF!</definedName>
    <definedName name="NH">#REF!</definedName>
    <definedName name="nhn">#REF!</definedName>
    <definedName name="nhnnc">'[6]lam-moi'!#REF!</definedName>
    <definedName name="nhnvl">'[6]lam-moi'!#REF!</definedName>
    <definedName name="NHot">#REF!</definedName>
    <definedName name="nig">#REF!</definedName>
    <definedName name="NIG13p">'[6]TONGKE3p '!$T$295</definedName>
    <definedName name="nig1p">#REF!</definedName>
    <definedName name="nig3p">#REF!</definedName>
    <definedName name="nightnc">[6]gtrinh!#REF!</definedName>
    <definedName name="nightvl">[6]gtrinh!#REF!</definedName>
    <definedName name="nignc1p">#REF!</definedName>
    <definedName name="nignc3p">'[6]CHITIET VL-NC'!$G$107</definedName>
    <definedName name="nigvl1p">#REF!</definedName>
    <definedName name="nigvl3p">'[6]CHITIET VL-NC'!$G$99</definedName>
    <definedName name="nin">#REF!</definedName>
    <definedName name="nin14nc3p">#REF!</definedName>
    <definedName name="nin14vl3p">#REF!</definedName>
    <definedName name="nin1903p">#REF!</definedName>
    <definedName name="nin190nc">'[6]lam-moi'!#REF!</definedName>
    <definedName name="nin190nc3p">#REF!</definedName>
    <definedName name="nin190vl">'[6]lam-moi'!#REF!</definedName>
    <definedName name="nin190vl3p">#REF!</definedName>
    <definedName name="nin1pnc">'[6]lam-moi'!#REF!</definedName>
    <definedName name="nin1pvl">'[6]lam-moi'!#REF!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'[6]lam-moi'!#REF!</definedName>
    <definedName name="nindnc1p">#REF!</definedName>
    <definedName name="nindnc3p">#REF!</definedName>
    <definedName name="nindvl">'[6]lam-moi'!#REF!</definedName>
    <definedName name="nindvl1p">#REF!</definedName>
    <definedName name="nindvl3p">#REF!</definedName>
    <definedName name="ning1p">#REF!</definedName>
    <definedName name="ningnc1p">#REF!</definedName>
    <definedName name="ningvl1p">#REF!</definedName>
    <definedName name="ninnc">'[6]lam-moi'!#REF!</definedName>
    <definedName name="ninnc3p">#REF!</definedName>
    <definedName name="nint1p">#REF!</definedName>
    <definedName name="nintnc1p">#REF!</definedName>
    <definedName name="nintvl1p">#REF!</definedName>
    <definedName name="ninvl">'[6]lam-moi'!#REF!</definedName>
    <definedName name="ninvl3p">#REF!</definedName>
    <definedName name="nl">#REF!</definedName>
    <definedName name="NL12nc">'[6]#REF'!#REF!</definedName>
    <definedName name="NL12vl">'[6]#REF'!#REF!</definedName>
    <definedName name="nl1p">#REF!</definedName>
    <definedName name="nl3p">#REF!</definedName>
    <definedName name="nlht">'[6]THPDMoi  (2)'!#REF!</definedName>
    <definedName name="nlmtc">'[6]t-h HA THE'!#REF!</definedName>
    <definedName name="nlnc">'[6]lam-moi'!#REF!</definedName>
    <definedName name="nlnc3p">#REF!</definedName>
    <definedName name="nlnc3pha">#REF!</definedName>
    <definedName name="NLTK1p">#REF!</definedName>
    <definedName name="nlvl">'[6]lam-moi'!#REF!</definedName>
    <definedName name="nlvl1">[6]chitiet!$G$302</definedName>
    <definedName name="nlvl3p">#REF!</definedName>
    <definedName name="nn">#REF!</definedName>
    <definedName name="nn1p">#REF!</definedName>
    <definedName name="nn3p">#REF!</definedName>
    <definedName name="nnnc">'[6]lam-moi'!#REF!</definedName>
    <definedName name="nnnc3p">#REF!</definedName>
    <definedName name="nnvl">'[6]lam-moi'!#REF!</definedName>
    <definedName name="nnvl3p">#REF!</definedName>
    <definedName name="No">#REF!</definedName>
    <definedName name="NQD">#REF!</definedName>
    <definedName name="nuoc">[23]gvl!$N$38</definedName>
    <definedName name="nx">'[6]THPDMoi  (2)'!#REF!</definedName>
    <definedName name="nxmtc">'[6]t-h HA THE'!#REF!</definedName>
    <definedName name="o" localSheetId="13" hidden="1">{"'Sheet1'!$L$16"}</definedName>
    <definedName name="o" localSheetId="10" hidden="1">{"'Sheet1'!$L$16"}</definedName>
    <definedName name="o" localSheetId="12" hidden="1">{"'Sheet1'!$L$16"}</definedName>
    <definedName name="o" localSheetId="9" hidden="1">{"'Sheet1'!$L$16"}</definedName>
    <definedName name="o" localSheetId="11" hidden="1">{"'Sheet1'!$L$16"}</definedName>
    <definedName name="o" localSheetId="8" hidden="1">{"'Sheet1'!$L$16"}</definedName>
    <definedName name="o" hidden="1">{"'Sheet1'!$L$16"}</definedName>
    <definedName name="osc">'[6]THPDMoi  (2)'!#REF!</definedName>
    <definedName name="OTHER_PANEL">'[36]NEW-PANEL'!#REF!</definedName>
    <definedName name="Óu75">[12]chitiet!#REF!</definedName>
    <definedName name="P">'[10]PNT-QUOT-#3'!#REF!</definedName>
    <definedName name="panen">#REF!</definedName>
    <definedName name="PEJM">'[1]COAT&amp;WRAP-QIOT-#3'!#REF!</definedName>
    <definedName name="PF">'[1]PNT-QUOT-#3'!#REF!</definedName>
    <definedName name="Phan_cap">#REF!</definedName>
    <definedName name="Phi_le_phi">#REF!</definedName>
    <definedName name="phu_luc_vua">#REF!</definedName>
    <definedName name="PK">[42]DATA!$C$6:$P$119</definedName>
    <definedName name="PL_指示燈___P.B.___REST_P.B._壓扣開關">'[36]NEW-PANEL'!#REF!</definedName>
    <definedName name="PM">[43]IBASE!$AH$16:$AV$110</definedName>
    <definedName name="PRICE">#REF!</definedName>
    <definedName name="PRICE1">#REF!</definedName>
    <definedName name="_xlnm.Print_Area" localSheetId="18">'B07-45-Quỹ TC'!$A$1:$F$24</definedName>
    <definedName name="_xlnm.Print_Area" localSheetId="2">'BM 15'!$A$1:$H$32</definedName>
    <definedName name="_xlnm.Print_Area" localSheetId="4">'BM 16'!$A$1:$H$65</definedName>
    <definedName name="_xlnm.Print_Area" localSheetId="3">'BM 16 (30.6)'!$A$1:$H$65</definedName>
    <definedName name="_xlnm.Print_Area" localSheetId="5">'BM 17'!$A$1:$J$111</definedName>
    <definedName name="_xlnm.Print_Area" localSheetId="1">'DM báo cáo'!$A$1:$C$24</definedName>
    <definedName name="_xlnm.Print_Area" localSheetId="6">'DT 2025 trình HĐ'!$A$1:$O$396</definedName>
    <definedName name="_xlnm.Print_Area" localSheetId="10">KT!$A$1:$D$32</definedName>
    <definedName name="_xlnm.Print_Area" localSheetId="12">TTHCC!$A$1:$D$17</definedName>
    <definedName name="_xlnm.Print_Area" localSheetId="9">UBMT!$A$1:$D$24</definedName>
    <definedName name="_xlnm.Print_Area" localSheetId="11">VHXH!$A$1:$D$38</definedName>
    <definedName name="_xlnm.Print_Area" localSheetId="8">VPUB!$A$1:$D$37</definedName>
    <definedName name="_xlnm.Print_Area">#REF!</definedName>
    <definedName name="PRINT_AREA_MI" localSheetId="2">#REF!</definedName>
    <definedName name="PRINT_AREA_MI" localSheetId="5">#REF!</definedName>
    <definedName name="Print_Area_MI">[44]ESTI.!$A$1:$U$52</definedName>
    <definedName name="_xlnm.Print_Titles" localSheetId="2">'BM 15'!$6:$7</definedName>
    <definedName name="_xlnm.Print_Titles" localSheetId="4">'BM 16'!$6:$7</definedName>
    <definedName name="_xlnm.Print_Titles" localSheetId="3">'BM 16 (30.6)'!$6:$7</definedName>
    <definedName name="_xlnm.Print_Titles" localSheetId="5">'BM 17'!$5:$6</definedName>
    <definedName name="_xlnm.Print_Titles" localSheetId="6">'DT 2025 trình HĐ'!$5:$7</definedName>
    <definedName name="_xlnm.Print_Titles" localSheetId="17">'THOI VIEC'!$6:$8</definedName>
    <definedName name="_xlnm.Print_Titles" localSheetId="16">'THOI VIEC(dot3)'!$6:$8</definedName>
    <definedName name="_xlnm.Print_Titles">#N/A</definedName>
    <definedName name="PRINT_TITLES_MI">#REF!</definedName>
    <definedName name="PRINTA">#REF!</definedName>
    <definedName name="PRINTB">#REF!</definedName>
    <definedName name="PRINTC">#REF!</definedName>
    <definedName name="PROPOSAL" localSheetId="18">#REF!</definedName>
    <definedName name="PROPOSAL">#REF!</definedName>
    <definedName name="PT_Duong">#REF!</definedName>
    <definedName name="ptdg">#REF!</definedName>
    <definedName name="PTDG_cau">#REF!</definedName>
    <definedName name="PTNC">'[6]DON GIA'!$G$227</definedName>
    <definedName name="pvd">#REF!</definedName>
    <definedName name="Q" localSheetId="18" hidden="1">{"'Sheet1'!$L$16"}</definedName>
    <definedName name="Q" localSheetId="6">[6]giathanh1!#REF!</definedName>
    <definedName name="Q" localSheetId="13">[6]giathanh1!#REF!</definedName>
    <definedName name="Q" localSheetId="10">[6]giathanh1!#REF!</definedName>
    <definedName name="Q" localSheetId="12">[6]giathanh1!#REF!</definedName>
    <definedName name="Q" localSheetId="9">[6]giathanh1!#REF!</definedName>
    <definedName name="Q" localSheetId="11">[6]giathanh1!#REF!</definedName>
    <definedName name="Q" localSheetId="8">[6]giathanh1!#REF!</definedName>
    <definedName name="Q" hidden="1">{"'Sheet1'!$L$16"}</definedName>
    <definedName name="qh">[8]gVL!$N$40</definedName>
    <definedName name="QU" localSheetId="18" hidden="1">{"'Sheet1'!$L$16"}</definedName>
    <definedName name="QU" hidden="1">{"'Sheet1'!$L$16"}</definedName>
    <definedName name="QUY" localSheetId="18" hidden="1">{"'Sheet1'!$L$16"}</definedName>
    <definedName name="QUY" hidden="1">{"'Sheet1'!$L$16"}</definedName>
    <definedName name="ra11p">#REF!</definedName>
    <definedName name="ra13p">#REF!</definedName>
    <definedName name="rack1">'[6]THPDMoi  (2)'!#REF!</definedName>
    <definedName name="rack2">'[6]THPDMoi  (2)'!#REF!</definedName>
    <definedName name="rack3">'[6]THPDMoi  (2)'!#REF!</definedName>
    <definedName name="rack4">'[6]THPDMoi  (2)'!#REF!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RT">'[1]COAT&amp;WRAP-QIOT-#3'!#REF!</definedName>
    <definedName name="s75F29">[12]chitiet!#REF!</definedName>
    <definedName name="san">#REF!</definedName>
    <definedName name="sand">#REF!</definedName>
    <definedName name="sat">[39]TTTram!#REF!</definedName>
    <definedName name="satu">[45]ctTBA!#REF!</definedName>
    <definedName name="SB">[43]IBASE!$AH$7:$AL$14</definedName>
    <definedName name="SCH">#REF!</definedName>
    <definedName name="scr">[19]gvl!$Q$33</definedName>
    <definedName name="SCT">#REF!</definedName>
    <definedName name="scv">#REF!</definedName>
    <definedName name="sd3p">'[6]lam-moi'!#REF!</definedName>
    <definedName name="SDMONG">#REF!</definedName>
    <definedName name="sdo">[32]gvl!$N$35</definedName>
    <definedName name="SDSAD" localSheetId="18" hidden="1">{#N/A,#N/A,FALSE,"Chi tiÆt"}</definedName>
    <definedName name="SDSAD" hidden="1">{#N/A,#N/A,FALSE,"Chi tiÆt"}</definedName>
    <definedName name="sgnc">[6]gtrinh!#REF!</definedName>
    <definedName name="sgvl">[6]gtrinh!#REF!</definedName>
    <definedName name="Sheet1">#REF!</definedName>
    <definedName name="sht">'[6]THPDMoi  (2)'!#REF!</definedName>
    <definedName name="sht3p">'[6]lam-moi'!#REF!</definedName>
    <definedName name="SIZE">#REF!</definedName>
    <definedName name="skd">[19]gvl!$Q$37</definedName>
    <definedName name="SL_CRD">#REF!</definedName>
    <definedName name="SL_CRS">#REF!</definedName>
    <definedName name="SL_CS">#REF!</definedName>
    <definedName name="SL_DD">#REF!</definedName>
    <definedName name="slg">#REF!</definedName>
    <definedName name="soc3p">#REF!</definedName>
    <definedName name="soctu_nx">[27]ctnx!#REF!</definedName>
    <definedName name="SORT" localSheetId="18">#REF!</definedName>
    <definedName name="SORT">#REF!</definedName>
    <definedName name="SORT_AREA">'[44]DI-ESTI'!$A$8:$R$489</definedName>
    <definedName name="SP">'[1]PNT-QUOT-#3'!#REF!</definedName>
    <definedName name="SPEC" localSheetId="18">#REF!</definedName>
    <definedName name="SPEC">#REF!</definedName>
    <definedName name="SPECSUMMARY" localSheetId="18">#REF!</definedName>
    <definedName name="SPECSUMMARY">#REF!</definedName>
    <definedName name="spk1p">'[6]#REF'!#REF!</definedName>
    <definedName name="spk3p">'[6]lam-moi'!#REF!</definedName>
    <definedName name="st3p">'[6]lam-moi'!#REF!</definedName>
    <definedName name="Start_1" localSheetId="18">#REF!</definedName>
    <definedName name="Start_1">#REF!</definedName>
    <definedName name="Start_10" localSheetId="18">#REF!</definedName>
    <definedName name="Start_10">#REF!</definedName>
    <definedName name="Start_11" localSheetId="18">#REF!</definedName>
    <definedName name="Start_11">#REF!</definedName>
    <definedName name="Start_12" localSheetId="18">#REF!</definedName>
    <definedName name="Start_12">#REF!</definedName>
    <definedName name="Start_13" localSheetId="18">#REF!</definedName>
    <definedName name="Start_13">#REF!</definedName>
    <definedName name="Start_2" localSheetId="18">#REF!</definedName>
    <definedName name="Start_2">#REF!</definedName>
    <definedName name="Start_3" localSheetId="18">#REF!</definedName>
    <definedName name="Start_3">#REF!</definedName>
    <definedName name="Start_4" localSheetId="18">#REF!</definedName>
    <definedName name="Start_4">#REF!</definedName>
    <definedName name="Start_5" localSheetId="18">#REF!</definedName>
    <definedName name="Start_5">#REF!</definedName>
    <definedName name="Start_6" localSheetId="18">#REF!</definedName>
    <definedName name="Start_6">#REF!</definedName>
    <definedName name="Start_7" localSheetId="18">#REF!</definedName>
    <definedName name="Start_7">#REF!</definedName>
    <definedName name="Start_8" localSheetId="18">#REF!</definedName>
    <definedName name="Start_8">#REF!</definedName>
    <definedName name="Start_9" localSheetId="18">#REF!</definedName>
    <definedName name="Start_9">#REF!</definedName>
    <definedName name="str">[32]gvl!$N$34</definedName>
    <definedName name="sub">#REF!</definedName>
    <definedName name="SUMMARY">#REF!</definedName>
    <definedName name="sur">#REF!</definedName>
    <definedName name="T">#REF!</definedName>
    <definedName name="t101p">#REF!</definedName>
    <definedName name="t103p">#REF!</definedName>
    <definedName name="t105mnc">'[6]thao-go'!#REF!</definedName>
    <definedName name="t10m">'[6]lam-moi'!#REF!</definedName>
    <definedName name="t10nc">'[6]lam-moi'!#REF!</definedName>
    <definedName name="t10nc1p">#REF!</definedName>
    <definedName name="t10ncm">'[6]lam-moi'!#REF!</definedName>
    <definedName name="t10vl">'[6]lam-moi'!#REF!</definedName>
    <definedName name="t10vl1p">#REF!</definedName>
    <definedName name="t121p">#REF!</definedName>
    <definedName name="t123p">#REF!</definedName>
    <definedName name="t12m">'[6]lam-moi'!#REF!</definedName>
    <definedName name="t12mnc">'[6]thao-go'!#REF!</definedName>
    <definedName name="t12nc">'[6]lam-moi'!#REF!</definedName>
    <definedName name="t12nc3p">'[6]CHITIET VL-NC'!$G$38</definedName>
    <definedName name="t12ncm">'[6]lam-moi'!#REF!</definedName>
    <definedName name="t12vl">'[6]lam-moi'!#REF!</definedName>
    <definedName name="t12vl3p">'[6]CHITIET VL-NC'!$G$34</definedName>
    <definedName name="t141p">#REF!</definedName>
    <definedName name="t143p">#REF!</definedName>
    <definedName name="t14m">'[6]lam-moi'!#REF!</definedName>
    <definedName name="t14mnc">'[6]thao-go'!#REF!</definedName>
    <definedName name="t14nc">'[6]lam-moi'!#REF!</definedName>
    <definedName name="t14nc3p">#REF!</definedName>
    <definedName name="t14ncm">'[6]lam-moi'!#REF!</definedName>
    <definedName name="T14vc">'[6]CHITIET VL-NC-TT -1p'!#REF!</definedName>
    <definedName name="t14vl">'[6]lam-moi'!#REF!</definedName>
    <definedName name="t14vl3p">#REF!</definedName>
    <definedName name="T203P">[6]VC!#REF!</definedName>
    <definedName name="t20m">'[6]lam-moi'!#REF!</definedName>
    <definedName name="t20ncm">'[6]lam-moi'!#REF!</definedName>
    <definedName name="t7m">'[6]THPDMoi  (2)'!#REF!</definedName>
    <definedName name="t7nc">'[6]lam-moi'!#REF!</definedName>
    <definedName name="t7vl">'[6]lam-moi'!#REF!</definedName>
    <definedName name="t84mnc">'[6]thao-go'!#REF!</definedName>
    <definedName name="t8m">'[6]THPDMoi  (2)'!#REF!</definedName>
    <definedName name="t8nc">'[6]lam-moi'!#REF!</definedName>
    <definedName name="t8vl">'[6]lam-moi'!#REF!</definedName>
    <definedName name="Taikhoan">'[46]Tai khoan'!$A$3:$C$93</definedName>
    <definedName name="TaxTV">10%</definedName>
    <definedName name="TaxXL">5%</definedName>
    <definedName name="tb">[8]gVL!$N$26</definedName>
    <definedName name="TBA">#REF!</definedName>
    <definedName name="tbdd1p">'[6]lam-moi'!#REF!</definedName>
    <definedName name="tbdd3p">'[6]lam-moi'!#REF!</definedName>
    <definedName name="tbddsdl">'[6]lam-moi'!#REF!</definedName>
    <definedName name="TBI">'[6]TH XL'!#REF!</definedName>
    <definedName name="tbtr">'[6]TH XL'!#REF!</definedName>
    <definedName name="tbtram">#REF!</definedName>
    <definedName name="TC">#REF!</definedName>
    <definedName name="TC_NHANH1">#REF!</definedName>
    <definedName name="tcxxnc">'[6]thao-go'!#REF!</definedName>
    <definedName name="td">'[6]THPDMoi  (2)'!#REF!</definedName>
    <definedName name="td10vl">'[6]#REF'!#REF!</definedName>
    <definedName name="td12nc">'[6]#REF'!#REF!</definedName>
    <definedName name="td1cnc">'[6]lam-moi'!#REF!</definedName>
    <definedName name="td1cvl">'[6]lam-moi'!#REF!</definedName>
    <definedName name="td1p">#REF!</definedName>
    <definedName name="TD1pnc">'[6]CHITIET VL-NC-TT -1p'!#REF!</definedName>
    <definedName name="TD1pvl">'[6]CHITIET VL-NC-TT -1p'!#REF!</definedName>
    <definedName name="td3p">#REF!</definedName>
    <definedName name="tdc84nc">'[6]thao-go'!#REF!</definedName>
    <definedName name="tdcnc">'[6]thao-go'!#REF!</definedName>
    <definedName name="tdgnc">'[6]lam-moi'!#REF!</definedName>
    <definedName name="tdgvl">'[6]lam-moi'!#REF!</definedName>
    <definedName name="tdhtnc">'[6]lam-moi'!#REF!</definedName>
    <definedName name="tdhtvl">'[6]lam-moi'!#REF!</definedName>
    <definedName name="tdnc">[6]gtrinh!#REF!</definedName>
    <definedName name="tdnc1p">#REF!</definedName>
    <definedName name="tdnc3p">'[6]CHITIET VL-NC'!$G$28</definedName>
    <definedName name="tdt1pnc">[6]gtrinh!#REF!</definedName>
    <definedName name="tdt1pvl">[6]gtrinh!#REF!</definedName>
    <definedName name="tdt2cnc">'[6]lam-moi'!#REF!</definedName>
    <definedName name="tdt2cvl">[6]chitiet!#REF!</definedName>
    <definedName name="tdtr2cnc">#REF!</definedName>
    <definedName name="tdtr2cvl">#REF!</definedName>
    <definedName name="tdtrnc">[6]gtrinh!#REF!</definedName>
    <definedName name="tdtrvl">[6]gtrinh!#REF!</definedName>
    <definedName name="tdvl">[6]gtrinh!#REF!</definedName>
    <definedName name="tdvl1p">#REF!</definedName>
    <definedName name="tdvl3p">'[6]CHITIET VL-NC'!$G$23</definedName>
    <definedName name="tenck">#REF!</definedName>
    <definedName name="th">[8]gVL!$N$20</definedName>
    <definedName name="th3x15">[6]giathanh1!#REF!</definedName>
    <definedName name="thang">#REF!</definedName>
    <definedName name="thanhtien" localSheetId="18">#REF!</definedName>
    <definedName name="thanhtien">#REF!</definedName>
    <definedName name="ThanhXuan110">'[47]KH-Q1,Q2,01'!#REF!</definedName>
    <definedName name="thepban">#REF!</definedName>
    <definedName name="thetichck">#REF!</definedName>
    <definedName name="THGO1pnc">#REF!</definedName>
    <definedName name="thht">#REF!</definedName>
    <definedName name="thinh">[32]gvl!$N$23</definedName>
    <definedName name="THK">'[1]COAT&amp;WRAP-QIOT-#3'!#REF!</definedName>
    <definedName name="THKP160">'[6]dongia (2)'!#REF!</definedName>
    <definedName name="thkp3">#REF!</definedName>
    <definedName name="thtich1">#REF!</definedName>
    <definedName name="thtich2">#REF!</definedName>
    <definedName name="thtich3">#REF!</definedName>
    <definedName name="thtich4">#REF!</definedName>
    <definedName name="thtich5">#REF!</definedName>
    <definedName name="thtich6">#REF!</definedName>
    <definedName name="thtr15">[6]giathanh1!#REF!</definedName>
    <definedName name="thtt">#REF!</definedName>
    <definedName name="thucthanh">'[48]Thuc thanh'!$E$29</definedName>
    <definedName name="thue">6</definedName>
    <definedName name="thxlk">'[40]thao-go'!#REF!</definedName>
    <definedName name="Tien">#REF!</definedName>
    <definedName name="Tiepdia">[6]Tiepdia!$A:$IV</definedName>
    <definedName name="TITAN">#REF!</definedName>
    <definedName name="TKYB">"TKYB"</definedName>
    <definedName name="TL">[7]ND!#REF!</definedName>
    <definedName name="TLAC120">#REF!</definedName>
    <definedName name="TLAC35">#REF!</definedName>
    <definedName name="TLAC50">#REF!</definedName>
    <definedName name="TLAC70">#REF!</definedName>
    <definedName name="TLAC95">#REF!</definedName>
    <definedName name="Tle">#REF!</definedName>
    <definedName name="tn1pinnc">'[6]thao-go'!#REF!</definedName>
    <definedName name="tn2mhnnc">'[6]thao-go'!#REF!</definedName>
    <definedName name="TNCM">'[6]CHITIET VL-NC-TT-3p'!#REF!</definedName>
    <definedName name="TNH_Nam">[49]LCS!$E$5:$I$67</definedName>
    <definedName name="TNH_Nu">[49]LCS!$L$5:$P$116</definedName>
    <definedName name="tnhnnc">'[6]thao-go'!#REF!</definedName>
    <definedName name="tnignc">'[6]thao-go'!#REF!</definedName>
    <definedName name="tnin190nc">'[6]thao-go'!#REF!</definedName>
    <definedName name="tnlnc">'[6]thao-go'!#REF!</definedName>
    <definedName name="tnnnc">'[6]thao-go'!#REF!</definedName>
    <definedName name="tno">[19]gvl!$Q$47</definedName>
    <definedName name="Tong_co">#REF!</definedName>
    <definedName name="Tong_no">#REF!</definedName>
    <definedName name="tongbt">#REF!</definedName>
    <definedName name="tongcong">#REF!</definedName>
    <definedName name="tongdientich">#REF!</definedName>
    <definedName name="tongdt">[50]BO!#REF!</definedName>
    <definedName name="tongthep">#REF!</definedName>
    <definedName name="tongthetich">#REF!</definedName>
    <definedName name="TPLRP">#REF!</definedName>
    <definedName name="TR15HT">'[6]TONGKE-HT'!#REF!</definedName>
    <definedName name="TR16HT">'[6]TONGKE-HT'!#REF!</definedName>
    <definedName name="TR19HT">'[6]TONGKE-HT'!#REF!</definedName>
    <definedName name="tr1x15">[6]giathanh1!#REF!</definedName>
    <definedName name="TR20HT">'[6]TONGKE-HT'!#REF!</definedName>
    <definedName name="tr3x100">'[6]dongia (2)'!#REF!</definedName>
    <definedName name="Tra_DM_su_dung">#REF!</definedName>
    <definedName name="Tra_don_gia_KS">#REF!</definedName>
    <definedName name="Tra_DTCT">#REF!</definedName>
    <definedName name="Tra_GTXLST">[51]DTCT!$C$10:$J$438</definedName>
    <definedName name="Tra_phan_tram">[52]Tra_bang!#REF!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1">'[53]tra-vat-lieu'!$G$4:$J$193</definedName>
    <definedName name="tra_VL_1">'[22]tra-vat-lieu'!$A$201:$H$215</definedName>
    <definedName name="TRADE2">#REF!</definedName>
    <definedName name="tram100">'[6]dongia (2)'!#REF!</definedName>
    <definedName name="tram1x25">'[6]dongia (2)'!#REF!</definedName>
    <definedName name="TRANSFORMER">'[36]NEW-PANEL'!#REF!</definedName>
    <definedName name="TraTH">'[54]dtct cong'!$A$9:$A$649</definedName>
    <definedName name="tru10mtc">'[6]t-h HA THE'!#REF!</definedName>
    <definedName name="tru8mtc">'[6]t-h HA THE'!#REF!</definedName>
    <definedName name="TT_1P">#REF!</definedName>
    <definedName name="TT_3p">#REF!</definedName>
    <definedName name="tt1pnc">'[6]lam-moi'!#REF!</definedName>
    <definedName name="tt1pvl">'[6]lam-moi'!#REF!</definedName>
    <definedName name="tt3pnc">'[6]lam-moi'!#REF!</definedName>
    <definedName name="tt3pvl">'[6]lam-moi'!#REF!</definedName>
    <definedName name="ttam">[8]gVL!$N$21</definedName>
    <definedName name="TTDD">[6]TDTKP!$E$44+[6]TDTKP!$F$44+[6]TDTKP!$G$44</definedName>
    <definedName name="TTDD3P">[6]TDTKP1!#REF!</definedName>
    <definedName name="TTDDCT3p">[6]TDTKP1!#REF!</definedName>
    <definedName name="tthi">#REF!</definedName>
    <definedName name="TTK3p">'[6]TONGKE3p '!$C$295</definedName>
    <definedName name="ttronmk">#REF!</definedName>
    <definedName name="tv75nc">#REF!</definedName>
    <definedName name="tv75vl">#REF!</definedName>
    <definedName name="TW">#REF!</definedName>
    <definedName name="tx1pignc">'[6]thao-go'!#REF!</definedName>
    <definedName name="tx1pindnc">'[6]thao-go'!#REF!</definedName>
    <definedName name="tx1pingnc">'[6]thao-go'!#REF!</definedName>
    <definedName name="tx1pintnc">'[6]thao-go'!#REF!</definedName>
    <definedName name="tx1pitnc">'[6]thao-go'!#REF!</definedName>
    <definedName name="tx2mhnnc">'[6]thao-go'!#REF!</definedName>
    <definedName name="tx2mitnc">'[6]thao-go'!#REF!</definedName>
    <definedName name="txhnnc">'[6]thao-go'!#REF!</definedName>
    <definedName name="txig1nc">'[6]thao-go'!#REF!</definedName>
    <definedName name="txin190nc">'[6]thao-go'!#REF!</definedName>
    <definedName name="txinnc">'[6]thao-go'!#REF!</definedName>
    <definedName name="txit1nc">'[6]thao-go'!#REF!</definedName>
    <definedName name="ty_le">#REF!</definedName>
    <definedName name="ty_le_BTN">#REF!</definedName>
    <definedName name="Ty_le1">#REF!</definedName>
    <definedName name="VA">[7]ND!#REF!</definedName>
    <definedName name="VAÄT_LIEÄU">"nhandongia"</definedName>
    <definedName name="vanchuyen" localSheetId="18">#REF!</definedName>
    <definedName name="vanchuyen">#REF!</definedName>
    <definedName name="VARIINST" localSheetId="18">#REF!</definedName>
    <definedName name="VARIINST">#REF!</definedName>
    <definedName name="VARIPURC" localSheetId="18">#REF!</definedName>
    <definedName name="VARIPURC">#REF!</definedName>
    <definedName name="vat">5</definedName>
    <definedName name="vat_lieu_KVIII" localSheetId="18">#REF!</definedName>
    <definedName name="vat_lieu_KVIII">#REF!</definedName>
    <definedName name="Vattu" localSheetId="18">#REF!</definedName>
    <definedName name="Vattu">#REF!</definedName>
    <definedName name="VCDD3p">'[6]KPVC-BD '!#REF!</definedName>
    <definedName name="VCHT">#REF!</definedName>
    <definedName name="VCTT">#REF!</definedName>
    <definedName name="VCVBT1">'[6]VCV-BE-TONG'!$G$11</definedName>
    <definedName name="VCVBT2">'[6]VCV-BE-TONG'!$G$17</definedName>
    <definedName name="vcxa">[33]TT04!$J$20</definedName>
    <definedName name="vd3p">#REF!</definedName>
    <definedName name="vdkt">[19]gvl!$Q$55</definedName>
    <definedName name="vkh">[55]chiettinh!$I$11</definedName>
    <definedName name="vl1p">#REF!</definedName>
    <definedName name="vl3p">#REF!</definedName>
    <definedName name="vldd">'[6]TH XL'!#REF!</definedName>
    <definedName name="vldn400">#REF!</definedName>
    <definedName name="vldn600">#REF!</definedName>
    <definedName name="VLHC">[6]TNHCHINH!$I$38</definedName>
    <definedName name="vltr">'[6]TH XL'!#REF!</definedName>
    <definedName name="vltram">#REF!</definedName>
    <definedName name="vr3p">#REF!</definedName>
    <definedName name="vt1pbs">'[6]lam-moi'!#REF!</definedName>
    <definedName name="vtbs">'[6]lam-moi'!#REF!</definedName>
    <definedName name="Vua" localSheetId="18">#REF!</definedName>
    <definedName name="Vua">#REF!</definedName>
    <definedName name="W" localSheetId="18">#REF!</definedName>
    <definedName name="W">#REF!</definedName>
    <definedName name="wrn.chi._.tiÆt." localSheetId="18" hidden="1">{#N/A,#N/A,FALSE,"Chi tiÆt"}</definedName>
    <definedName name="wrn.chi._.tiÆt." localSheetId="6" hidden="1">{#N/A,#N/A,FALSE,"Chi tiÆt"}</definedName>
    <definedName name="wrn.chi._.tiÆt." localSheetId="13" hidden="1">{#N/A,#N/A,FALSE,"Chi tiÆt"}</definedName>
    <definedName name="wrn.chi._.tiÆt." localSheetId="10" hidden="1">{#N/A,#N/A,FALSE,"Chi tiÆt"}</definedName>
    <definedName name="wrn.chi._.tiÆt." localSheetId="12" hidden="1">{#N/A,#N/A,FALSE,"Chi tiÆt"}</definedName>
    <definedName name="wrn.chi._.tiÆt." localSheetId="9" hidden="1">{#N/A,#N/A,FALSE,"Chi tiÆt"}</definedName>
    <definedName name="wrn.chi._.tiÆt." localSheetId="11" hidden="1">{#N/A,#N/A,FALSE,"Chi tiÆt"}</definedName>
    <definedName name="wrn.chi._.tiÆt." localSheetId="8" hidden="1">{#N/A,#N/A,FALSE,"Chi tiÆt"}</definedName>
    <definedName name="wrn.chi._.tiÆt." hidden="1">{#N/A,#N/A,FALSE,"Chi tiÆt"}</definedName>
    <definedName name="X" localSheetId="18">#REF!</definedName>
    <definedName name="X">#REF!</definedName>
    <definedName name="x17dnc">[6]chitiet!#REF!</definedName>
    <definedName name="x17dvl">[6]chitiet!#REF!</definedName>
    <definedName name="x17knc">[6]chitiet!#REF!</definedName>
    <definedName name="x17kvl">[6]chitiet!#REF!</definedName>
    <definedName name="X1pFCOnc">'[6]CHITIET VL-NC-TT -1p'!#REF!</definedName>
    <definedName name="X1pFCOvc">'[6]CHITIET VL-NC-TT -1p'!#REF!</definedName>
    <definedName name="X1pFCOvl">'[6]CHITIET VL-NC-TT -1p'!#REF!</definedName>
    <definedName name="x1pignc">'[6]lam-moi'!#REF!</definedName>
    <definedName name="X1pIGvc">'[6]CHITIET VL-NC-TT -1p'!#REF!</definedName>
    <definedName name="x1pigvl">'[6]lam-moi'!#REF!</definedName>
    <definedName name="x1pind">#REF!</definedName>
    <definedName name="x1pindnc">'[6]lam-moi'!#REF!</definedName>
    <definedName name="x1pindvl">'[6]lam-moi'!#REF!</definedName>
    <definedName name="x1ping">#REF!</definedName>
    <definedName name="x1pingnc">'[6]lam-moi'!#REF!</definedName>
    <definedName name="x1pingvl">'[6]lam-moi'!#REF!</definedName>
    <definedName name="x1pint">#REF!</definedName>
    <definedName name="x1pintnc">'[6]lam-moi'!#REF!</definedName>
    <definedName name="X1pINTvc">'[6]CHITIET VL-NC-TT -1p'!#REF!</definedName>
    <definedName name="x1pintvl">'[6]lam-moi'!#REF!</definedName>
    <definedName name="x1pitnc">'[6]lam-moi'!#REF!</definedName>
    <definedName name="X1pITvc">'[6]CHITIET VL-NC-TT -1p'!#REF!</definedName>
    <definedName name="x1pitvl">'[6]lam-moi'!#REF!</definedName>
    <definedName name="x20knc">[6]chitiet!#REF!</definedName>
    <definedName name="x20kvl">[6]chitiet!#REF!</definedName>
    <definedName name="x22knc">[6]chitiet!#REF!</definedName>
    <definedName name="x22kvl">[6]chitiet!#REF!</definedName>
    <definedName name="x2mig1nc">'[6]lam-moi'!#REF!</definedName>
    <definedName name="x2mig1vl">'[6]lam-moi'!#REF!</definedName>
    <definedName name="x2min1nc">'[6]lam-moi'!#REF!</definedName>
    <definedName name="x2min1vl">'[6]lam-moi'!#REF!</definedName>
    <definedName name="x2mit1vl">'[6]lam-moi'!#REF!</definedName>
    <definedName name="x2mitnc">'[6]lam-moi'!#REF!</definedName>
    <definedName name="xa">[39]TTTram!#REF!</definedName>
    <definedName name="XCCT">0.5</definedName>
    <definedName name="xdsnc">[6]gtrinh!#REF!</definedName>
    <definedName name="xdsvl">[6]gtrinh!#REF!</definedName>
    <definedName name="xfco">#REF!</definedName>
    <definedName name="xfco3p">#REF!</definedName>
    <definedName name="xfconc">'[6]lam-moi'!#REF!</definedName>
    <definedName name="xfconc3p">'[6]CHITIET VL-NC'!$G$94</definedName>
    <definedName name="xfcotnc">#REF!</definedName>
    <definedName name="xfcotvl">#REF!</definedName>
    <definedName name="xfcovl">'[6]lam-moi'!#REF!</definedName>
    <definedName name="xfcovl3p">'[6]CHITIET VL-NC'!$G$90</definedName>
    <definedName name="xfnc">'[6]lam-moi'!#REF!</definedName>
    <definedName name="xfvl">'[6]lam-moi'!#REF!</definedName>
    <definedName name="xh">#REF!</definedName>
    <definedName name="xhn">#REF!</definedName>
    <definedName name="xhnnc">'[6]lam-moi'!#REF!</definedName>
    <definedName name="xhnvl">'[6]lam-moi'!#REF!</definedName>
    <definedName name="xig">#REF!</definedName>
    <definedName name="xig1">#REF!</definedName>
    <definedName name="xig1nc">'[6]lam-moi'!#REF!</definedName>
    <definedName name="xig1p">#REF!</definedName>
    <definedName name="xig1pnc">'[6]lam-moi'!#REF!</definedName>
    <definedName name="xig1pvl">'[6]lam-moi'!#REF!</definedName>
    <definedName name="xig1vl">'[6]lam-moi'!#REF!</definedName>
    <definedName name="xig2nc">'[6]lam-moi'!#REF!</definedName>
    <definedName name="xig2vl">'[6]lam-moi'!#REF!</definedName>
    <definedName name="xig3p">#REF!</definedName>
    <definedName name="xiggnc">'[6]CHITIET VL-NC'!$G$57</definedName>
    <definedName name="xiggvl">'[6]CHITIET VL-NC'!$G$53</definedName>
    <definedName name="xignc">'[6]lam-moi'!#REF!</definedName>
    <definedName name="xignc3p">#REF!</definedName>
    <definedName name="xigvl">'[6]lam-moi'!#REF!</definedName>
    <definedName name="xigvl3p">#REF!</definedName>
    <definedName name="xin">#REF!</definedName>
    <definedName name="xin190">#REF!</definedName>
    <definedName name="xin1903p">#REF!</definedName>
    <definedName name="xin190nc">'[6]lam-moi'!#REF!</definedName>
    <definedName name="xin190nc3p">'[6]CHITIET VL-NC'!$G$76</definedName>
    <definedName name="xin190vl">'[6]lam-moi'!#REF!</definedName>
    <definedName name="xin190vl3p">'[6]CHITIET VL-NC'!$G$72</definedName>
    <definedName name="xin2903p">#REF!</definedName>
    <definedName name="xin290nc3p">#REF!</definedName>
    <definedName name="xin290vl3p">#REF!</definedName>
    <definedName name="xin3p">#REF!</definedName>
    <definedName name="xin901nc">'[6]lam-moi'!#REF!</definedName>
    <definedName name="xin901vl">'[6]lam-moi'!#REF!</definedName>
    <definedName name="xind">#REF!</definedName>
    <definedName name="xind1p">#REF!</definedName>
    <definedName name="xind1pnc">'[6]lam-moi'!#REF!</definedName>
    <definedName name="xind1pvl">'[6]lam-moi'!#REF!</definedName>
    <definedName name="xind3p">#REF!</definedName>
    <definedName name="xindnc">'[6]lam-moi'!#REF!</definedName>
    <definedName name="xindnc1p">#REF!</definedName>
    <definedName name="xindnc3p">'[6]CHITIET VL-NC'!$G$85</definedName>
    <definedName name="xindvl">'[6]lam-moi'!#REF!</definedName>
    <definedName name="xindvl1p">#REF!</definedName>
    <definedName name="xindvl3p">'[6]CHITIET VL-NC'!$G$80</definedName>
    <definedName name="xing1p">#REF!</definedName>
    <definedName name="xing1pnc">'[6]lam-moi'!#REF!</definedName>
    <definedName name="xing1pvl">'[6]lam-moi'!#REF!</definedName>
    <definedName name="xingnc1p">#REF!</definedName>
    <definedName name="xingvl1p">#REF!</definedName>
    <definedName name="xinnc">'[6]lam-moi'!#REF!</definedName>
    <definedName name="xinnc3p">#REF!</definedName>
    <definedName name="xint1p">#REF!</definedName>
    <definedName name="xinvl">'[6]lam-moi'!#REF!</definedName>
    <definedName name="xinvl3p">#REF!</definedName>
    <definedName name="xit">#REF!</definedName>
    <definedName name="xit1">#REF!</definedName>
    <definedName name="xit1nc">'[6]lam-moi'!#REF!</definedName>
    <definedName name="xit1p">#REF!</definedName>
    <definedName name="xit1pnc">'[6]lam-moi'!#REF!</definedName>
    <definedName name="xit1pvl">'[6]lam-moi'!#REF!</definedName>
    <definedName name="xit1vl">'[6]lam-moi'!#REF!</definedName>
    <definedName name="xit2nc">'[6]lam-moi'!#REF!</definedName>
    <definedName name="xit2nc3p">#REF!</definedName>
    <definedName name="xit2vl">'[6]lam-moi'!#REF!</definedName>
    <definedName name="xit2vl3p">#REF!</definedName>
    <definedName name="xit3p">#REF!</definedName>
    <definedName name="xitnc">'[6]lam-moi'!#REF!</definedName>
    <definedName name="xitnc3p">#REF!</definedName>
    <definedName name="xittnc">'[6]CHITIET VL-NC'!$G$48</definedName>
    <definedName name="xittvl">'[6]CHITIET VL-NC'!$G$44</definedName>
    <definedName name="xitvl">'[6]lam-moi'!#REF!</definedName>
    <definedName name="xitvl3p">#REF!</definedName>
    <definedName name="xl">[56]chitimc!#REF!</definedName>
    <definedName name="xm">[57]gvl!$N$16</definedName>
    <definedName name="xn">#REF!</definedName>
    <definedName name="xr1nc">'[6]lam-moi'!#REF!</definedName>
    <definedName name="xr1vl">'[6]lam-moi'!#REF!</definedName>
    <definedName name="xtr3pnc">[6]gtrinh!#REF!</definedName>
    <definedName name="xtr3pvl">[6]gtrinh!#REF!</definedName>
    <definedName name="Xuat_hien1">[58]DTCT!$A$7:$A$238</definedName>
    <definedName name="ZYX" localSheetId="18">#REF!</definedName>
    <definedName name="ZYX">#REF!</definedName>
    <definedName name="ZZZ" localSheetId="18">#REF!</definedName>
    <definedName name="ZZ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2" i="206" l="1"/>
  <c r="B23" i="209"/>
  <c r="O274" i="206" l="1"/>
  <c r="D19" i="221" l="1"/>
  <c r="D13" i="221"/>
  <c r="D12" i="221"/>
  <c r="D11" i="221"/>
  <c r="D9" i="221"/>
  <c r="D8" i="221" s="1"/>
  <c r="B26" i="221"/>
  <c r="D25" i="221" l="1"/>
  <c r="C72" i="165" s="1"/>
  <c r="M255" i="206"/>
  <c r="N255" i="206"/>
  <c r="L265" i="206"/>
  <c r="O265" i="206" s="1"/>
  <c r="L266" i="206"/>
  <c r="L264" i="206"/>
  <c r="O264" i="206" s="1"/>
  <c r="O257" i="206"/>
  <c r="O259" i="206"/>
  <c r="L262" i="206"/>
  <c r="O262" i="206" s="1"/>
  <c r="L261" i="206"/>
  <c r="L260" i="206" s="1"/>
  <c r="O260" i="206" s="1"/>
  <c r="L259" i="206"/>
  <c r="L258" i="206"/>
  <c r="O258" i="206" s="1"/>
  <c r="L257" i="206"/>
  <c r="O266" i="206"/>
  <c r="L256" i="206" l="1"/>
  <c r="L263" i="206"/>
  <c r="O263" i="206" s="1"/>
  <c r="O261" i="206"/>
  <c r="O256" i="206" l="1"/>
  <c r="L255" i="206"/>
  <c r="I255" i="206" s="1"/>
  <c r="O255" i="206"/>
  <c r="D21" i="210" s="1"/>
  <c r="L363" i="206"/>
  <c r="Q274" i="206"/>
  <c r="L288" i="206"/>
  <c r="L279" i="206"/>
  <c r="L384" i="206"/>
  <c r="L382" i="206"/>
  <c r="L381" i="206"/>
  <c r="L271" i="206"/>
  <c r="L270" i="206"/>
  <c r="L234" i="206"/>
  <c r="L231" i="206"/>
  <c r="M371" i="206"/>
  <c r="M370" i="206" s="1"/>
  <c r="M369" i="206" s="1"/>
  <c r="M379" i="206"/>
  <c r="M357" i="206"/>
  <c r="N357" i="206"/>
  <c r="M338" i="206"/>
  <c r="M332" i="206"/>
  <c r="M325" i="206"/>
  <c r="M319" i="206"/>
  <c r="M311" i="206"/>
  <c r="M305" i="206"/>
  <c r="M297" i="206"/>
  <c r="M286" i="206"/>
  <c r="M276" i="206"/>
  <c r="M252" i="206"/>
  <c r="N252" i="206"/>
  <c r="M249" i="206"/>
  <c r="M229" i="206" s="1"/>
  <c r="N249" i="206"/>
  <c r="M216" i="206"/>
  <c r="M210" i="206"/>
  <c r="N199" i="206"/>
  <c r="N200" i="206"/>
  <c r="L193" i="206"/>
  <c r="L191" i="206"/>
  <c r="O193" i="206"/>
  <c r="M304" i="206" l="1"/>
  <c r="L380" i="206" l="1"/>
  <c r="L277" i="206"/>
  <c r="L287" i="206"/>
  <c r="L230" i="206" l="1"/>
  <c r="L268" i="206"/>
  <c r="J232" i="206" l="1"/>
  <c r="L253" i="206" l="1"/>
  <c r="L250" i="206"/>
  <c r="K15" i="209" l="1"/>
  <c r="J15" i="209"/>
  <c r="L15" i="209" l="1"/>
  <c r="K14" i="209" s="1"/>
  <c r="K13" i="209"/>
  <c r="K12" i="209"/>
  <c r="O310" i="206"/>
  <c r="L254" i="206"/>
  <c r="L251" i="206"/>
  <c r="K11" i="209" l="1"/>
  <c r="D15" i="165"/>
  <c r="N295" i="206" l="1"/>
  <c r="L278" i="206" l="1"/>
  <c r="O364" i="206" l="1"/>
  <c r="O362" i="206"/>
  <c r="I13" i="165" l="1"/>
  <c r="E15" i="163" l="1"/>
  <c r="E26" i="163"/>
  <c r="C108" i="165"/>
  <c r="I109" i="165"/>
  <c r="I108" i="165" s="1"/>
  <c r="C11" i="165"/>
  <c r="D22" i="163" s="1"/>
  <c r="L372" i="206" l="1"/>
  <c r="C59" i="219"/>
  <c r="D59" i="219" s="1"/>
  <c r="F59" i="219" s="1"/>
  <c r="H59" i="219" s="1"/>
  <c r="D53" i="219"/>
  <c r="F53" i="219" s="1"/>
  <c r="H53" i="219" s="1"/>
  <c r="D63" i="219"/>
  <c r="F63" i="219" s="1"/>
  <c r="H63" i="219" s="1"/>
  <c r="D61" i="219"/>
  <c r="F61" i="219" s="1"/>
  <c r="H61" i="219" s="1"/>
  <c r="C63" i="219"/>
  <c r="C62" i="219" s="1"/>
  <c r="C61" i="219"/>
  <c r="E61" i="219" s="1"/>
  <c r="C58" i="219"/>
  <c r="E58" i="219" s="1"/>
  <c r="G58" i="219" s="1"/>
  <c r="C53" i="219"/>
  <c r="E53" i="219" s="1"/>
  <c r="G53" i="219" s="1"/>
  <c r="C48" i="219"/>
  <c r="D48" i="219" s="1"/>
  <c r="F48" i="219" s="1"/>
  <c r="H48" i="219" s="1"/>
  <c r="C44" i="219"/>
  <c r="E44" i="219" s="1"/>
  <c r="G44" i="219" s="1"/>
  <c r="C42" i="219"/>
  <c r="C39" i="219" s="1"/>
  <c r="E39" i="219" s="1"/>
  <c r="G39" i="219" s="1"/>
  <c r="C38" i="219"/>
  <c r="D38" i="219" s="1"/>
  <c r="F38" i="219" s="1"/>
  <c r="H38" i="219" s="1"/>
  <c r="C29" i="219"/>
  <c r="E29" i="219" s="1"/>
  <c r="G29" i="219" s="1"/>
  <c r="E65" i="219"/>
  <c r="G65" i="219" s="1"/>
  <c r="D65" i="219"/>
  <c r="F65" i="219" s="1"/>
  <c r="E64" i="219"/>
  <c r="G64" i="219" s="1"/>
  <c r="D64" i="219"/>
  <c r="F64" i="219" s="1"/>
  <c r="H64" i="219" s="1"/>
  <c r="E59" i="219"/>
  <c r="G59" i="219" s="1"/>
  <c r="E57" i="219"/>
  <c r="G57" i="219" s="1"/>
  <c r="D57" i="219"/>
  <c r="F57" i="219" s="1"/>
  <c r="H57" i="219" s="1"/>
  <c r="F56" i="219"/>
  <c r="H56" i="219" s="1"/>
  <c r="E56" i="219"/>
  <c r="G56" i="219" s="1"/>
  <c r="E55" i="219"/>
  <c r="G55" i="219" s="1"/>
  <c r="F52" i="219"/>
  <c r="H52" i="219" s="1"/>
  <c r="E52" i="219"/>
  <c r="G52" i="219" s="1"/>
  <c r="F51" i="219"/>
  <c r="H51" i="219" s="1"/>
  <c r="E51" i="219"/>
  <c r="G51" i="219" s="1"/>
  <c r="D50" i="219"/>
  <c r="F50" i="219" s="1"/>
  <c r="H50" i="219" s="1"/>
  <c r="C50" i="219"/>
  <c r="E50" i="219" s="1"/>
  <c r="G50" i="219" s="1"/>
  <c r="F49" i="219"/>
  <c r="H49" i="219" s="1"/>
  <c r="E49" i="219"/>
  <c r="G49" i="219" s="1"/>
  <c r="E48" i="219"/>
  <c r="G48" i="219" s="1"/>
  <c r="F47" i="219"/>
  <c r="H47" i="219" s="1"/>
  <c r="E47" i="219"/>
  <c r="G47" i="219" s="1"/>
  <c r="F46" i="219"/>
  <c r="H46" i="219" s="1"/>
  <c r="E46" i="219"/>
  <c r="G46" i="219" s="1"/>
  <c r="D45" i="219"/>
  <c r="F45" i="219" s="1"/>
  <c r="H45" i="219" s="1"/>
  <c r="C45" i="219"/>
  <c r="E45" i="219" s="1"/>
  <c r="G45" i="219" s="1"/>
  <c r="F43" i="219"/>
  <c r="H43" i="219" s="1"/>
  <c r="E43" i="219"/>
  <c r="G43" i="219" s="1"/>
  <c r="F41" i="219"/>
  <c r="H41" i="219" s="1"/>
  <c r="E41" i="219"/>
  <c r="G41" i="219" s="1"/>
  <c r="F40" i="219"/>
  <c r="H40" i="219" s="1"/>
  <c r="E40" i="219"/>
  <c r="G40" i="219" s="1"/>
  <c r="I37" i="219"/>
  <c r="F37" i="219"/>
  <c r="H37" i="219" s="1"/>
  <c r="E37" i="219"/>
  <c r="G37" i="219" s="1"/>
  <c r="F36" i="219"/>
  <c r="H36" i="219" s="1"/>
  <c r="E36" i="219"/>
  <c r="G36" i="219" s="1"/>
  <c r="D35" i="219"/>
  <c r="F35" i="219" s="1"/>
  <c r="H35" i="219" s="1"/>
  <c r="C35" i="219"/>
  <c r="E35" i="219" s="1"/>
  <c r="G35" i="219" s="1"/>
  <c r="F34" i="219"/>
  <c r="H34" i="219" s="1"/>
  <c r="E34" i="219"/>
  <c r="G34" i="219" s="1"/>
  <c r="F33" i="219"/>
  <c r="H33" i="219" s="1"/>
  <c r="E33" i="219"/>
  <c r="G33" i="219" s="1"/>
  <c r="F32" i="219"/>
  <c r="H32" i="219" s="1"/>
  <c r="E32" i="219"/>
  <c r="G32" i="219" s="1"/>
  <c r="E31" i="219"/>
  <c r="G31" i="219" s="1"/>
  <c r="D31" i="219"/>
  <c r="F31" i="219" s="1"/>
  <c r="H31" i="219" s="1"/>
  <c r="F30" i="219"/>
  <c r="H30" i="219" s="1"/>
  <c r="E30" i="219"/>
  <c r="G30" i="219" s="1"/>
  <c r="F27" i="219"/>
  <c r="H27" i="219" s="1"/>
  <c r="E27" i="219"/>
  <c r="G27" i="219" s="1"/>
  <c r="F26" i="219"/>
  <c r="H26" i="219" s="1"/>
  <c r="E26" i="219"/>
  <c r="G26" i="219" s="1"/>
  <c r="F25" i="219"/>
  <c r="H25" i="219" s="1"/>
  <c r="E25" i="219"/>
  <c r="G25" i="219" s="1"/>
  <c r="F24" i="219"/>
  <c r="H24" i="219" s="1"/>
  <c r="E24" i="219"/>
  <c r="G24" i="219" s="1"/>
  <c r="D23" i="219"/>
  <c r="F23" i="219" s="1"/>
  <c r="H23" i="219" s="1"/>
  <c r="C23" i="219"/>
  <c r="E23" i="219" s="1"/>
  <c r="G23" i="219" s="1"/>
  <c r="F22" i="219"/>
  <c r="H22" i="219" s="1"/>
  <c r="E22" i="219"/>
  <c r="G22" i="219" s="1"/>
  <c r="F21" i="219"/>
  <c r="H21" i="219" s="1"/>
  <c r="E21" i="219"/>
  <c r="G21" i="219" s="1"/>
  <c r="F20" i="219"/>
  <c r="H20" i="219" s="1"/>
  <c r="E20" i="219"/>
  <c r="G20" i="219" s="1"/>
  <c r="F19" i="219"/>
  <c r="H19" i="219" s="1"/>
  <c r="E19" i="219"/>
  <c r="G19" i="219" s="1"/>
  <c r="F18" i="219"/>
  <c r="H18" i="219" s="1"/>
  <c r="E18" i="219"/>
  <c r="G18" i="219" s="1"/>
  <c r="D17" i="219"/>
  <c r="F17" i="219" s="1"/>
  <c r="H17" i="219" s="1"/>
  <c r="C17" i="219"/>
  <c r="E17" i="219" s="1"/>
  <c r="F16" i="219"/>
  <c r="H16" i="219" s="1"/>
  <c r="E16" i="219"/>
  <c r="G16" i="219" s="1"/>
  <c r="F15" i="219"/>
  <c r="H15" i="219" s="1"/>
  <c r="E15" i="219"/>
  <c r="G15" i="219" s="1"/>
  <c r="F14" i="219"/>
  <c r="H14" i="219" s="1"/>
  <c r="E14" i="219"/>
  <c r="G14" i="219" s="1"/>
  <c r="F13" i="219"/>
  <c r="H13" i="219" s="1"/>
  <c r="E13" i="219"/>
  <c r="G13" i="219" s="1"/>
  <c r="F12" i="219"/>
  <c r="H12" i="219" s="1"/>
  <c r="E12" i="219"/>
  <c r="E11" i="219" s="1"/>
  <c r="D11" i="219"/>
  <c r="C11" i="219"/>
  <c r="A4" i="219"/>
  <c r="A3" i="219"/>
  <c r="D55" i="219" l="1"/>
  <c r="F55" i="219" s="1"/>
  <c r="H55" i="219" s="1"/>
  <c r="E63" i="219"/>
  <c r="G63" i="219" s="1"/>
  <c r="G62" i="219" s="1"/>
  <c r="D42" i="219"/>
  <c r="D39" i="219" s="1"/>
  <c r="E42" i="219"/>
  <c r="G42" i="219" s="1"/>
  <c r="E38" i="219"/>
  <c r="G38" i="219" s="1"/>
  <c r="G61" i="219"/>
  <c r="G16" i="163"/>
  <c r="G12" i="219"/>
  <c r="C28" i="219"/>
  <c r="E28" i="219" s="1"/>
  <c r="G28" i="219" s="1"/>
  <c r="C60" i="219"/>
  <c r="D29" i="219"/>
  <c r="F29" i="219" s="1"/>
  <c r="H29" i="219" s="1"/>
  <c r="E62" i="219"/>
  <c r="D62" i="219"/>
  <c r="D60" i="219" s="1"/>
  <c r="G60" i="219"/>
  <c r="E60" i="219"/>
  <c r="C54" i="219"/>
  <c r="E54" i="219" s="1"/>
  <c r="G54" i="219" s="1"/>
  <c r="D58" i="219"/>
  <c r="F58" i="219" s="1"/>
  <c r="H58" i="219" s="1"/>
  <c r="D44" i="219"/>
  <c r="F44" i="219" s="1"/>
  <c r="H44" i="219" s="1"/>
  <c r="D28" i="219"/>
  <c r="F28" i="219" s="1"/>
  <c r="H28" i="219" s="1"/>
  <c r="G17" i="219"/>
  <c r="F39" i="219"/>
  <c r="H39" i="219" s="1"/>
  <c r="H65" i="219"/>
  <c r="H62" i="219" s="1"/>
  <c r="H60" i="219" s="1"/>
  <c r="F62" i="219"/>
  <c r="F11" i="219"/>
  <c r="F42" i="219" l="1"/>
  <c r="H42" i="219" s="1"/>
  <c r="C10" i="219"/>
  <c r="C9" i="219" s="1"/>
  <c r="E10" i="219"/>
  <c r="G9" i="163" s="1"/>
  <c r="D54" i="219"/>
  <c r="F54" i="219" s="1"/>
  <c r="H54" i="219" s="1"/>
  <c r="F60" i="219"/>
  <c r="G17" i="163"/>
  <c r="G10" i="219"/>
  <c r="G9" i="219" s="1"/>
  <c r="H10" i="219"/>
  <c r="H9" i="219" s="1"/>
  <c r="F10" i="219"/>
  <c r="D10" i="219"/>
  <c r="D9" i="219" s="1"/>
  <c r="E9" i="219" l="1"/>
  <c r="F9" i="219"/>
  <c r="G12" i="163"/>
  <c r="I11" i="219"/>
  <c r="I13" i="219" s="1"/>
  <c r="G11" i="163" l="1"/>
  <c r="E21" i="163"/>
  <c r="L201" i="206" l="1"/>
  <c r="O361" i="206" l="1"/>
  <c r="C48" i="165" s="1"/>
  <c r="O366" i="206"/>
  <c r="C53" i="165" s="1"/>
  <c r="I53" i="165" s="1"/>
  <c r="O360" i="206"/>
  <c r="C47" i="165" s="1"/>
  <c r="L365" i="206"/>
  <c r="O365" i="206" s="1"/>
  <c r="L359" i="206"/>
  <c r="C51" i="165" l="1"/>
  <c r="I51" i="165" s="1"/>
  <c r="D32" i="213"/>
  <c r="C52" i="165"/>
  <c r="I52" i="165" s="1"/>
  <c r="D33" i="213"/>
  <c r="L357" i="206"/>
  <c r="Q362" i="206"/>
  <c r="C49" i="165" l="1"/>
  <c r="I49" i="165" s="1"/>
  <c r="O363" i="206"/>
  <c r="C50" i="165" s="1"/>
  <c r="I50" i="165" s="1"/>
  <c r="N388" i="206"/>
  <c r="O388" i="206" s="1"/>
  <c r="O389" i="206"/>
  <c r="D25" i="212" s="1"/>
  <c r="D24" i="212" s="1"/>
  <c r="O390" i="206"/>
  <c r="D20" i="212" s="1"/>
  <c r="O391" i="206"/>
  <c r="D21" i="212" s="1"/>
  <c r="O387" i="206"/>
  <c r="N374" i="206"/>
  <c r="O374" i="206" s="1"/>
  <c r="C60" i="165" s="1"/>
  <c r="N375" i="206"/>
  <c r="O375" i="206" s="1"/>
  <c r="C61" i="165" s="1"/>
  <c r="N376" i="206"/>
  <c r="O376" i="206" s="1"/>
  <c r="C62" i="165" s="1"/>
  <c r="N377" i="206"/>
  <c r="O377" i="206" s="1"/>
  <c r="C63" i="165" s="1"/>
  <c r="N378" i="206"/>
  <c r="O378" i="206" s="1"/>
  <c r="C64" i="165" s="1"/>
  <c r="N373" i="206"/>
  <c r="D13" i="209"/>
  <c r="O302" i="206"/>
  <c r="D13" i="214" s="1"/>
  <c r="N296" i="206"/>
  <c r="O296" i="206" s="1"/>
  <c r="O282" i="206"/>
  <c r="O273" i="206"/>
  <c r="N272" i="206"/>
  <c r="O272" i="206" s="1"/>
  <c r="O236" i="206"/>
  <c r="N237" i="206"/>
  <c r="O237" i="206" s="1"/>
  <c r="O238" i="206"/>
  <c r="O239" i="206"/>
  <c r="N240" i="206"/>
  <c r="O240" i="206" s="1"/>
  <c r="N241" i="206"/>
  <c r="O241" i="206" s="1"/>
  <c r="N242" i="206"/>
  <c r="O242" i="206" s="1"/>
  <c r="N243" i="206"/>
  <c r="O243" i="206" s="1"/>
  <c r="N244" i="206"/>
  <c r="O244" i="206" s="1"/>
  <c r="N245" i="206"/>
  <c r="O245" i="206" s="1"/>
  <c r="N246" i="206"/>
  <c r="O246" i="206" s="1"/>
  <c r="N247" i="206"/>
  <c r="O247" i="206" s="1"/>
  <c r="N248" i="206"/>
  <c r="O248" i="206" s="1"/>
  <c r="O235" i="206"/>
  <c r="D31" i="210" s="1"/>
  <c r="N233" i="206"/>
  <c r="O233" i="206" s="1"/>
  <c r="O213" i="206"/>
  <c r="O225" i="206"/>
  <c r="L223" i="206"/>
  <c r="O219" i="206"/>
  <c r="O220" i="206"/>
  <c r="O214" i="206"/>
  <c r="O198" i="206"/>
  <c r="O200" i="206"/>
  <c r="N201" i="206"/>
  <c r="O201" i="206" s="1"/>
  <c r="N202" i="206"/>
  <c r="O202" i="206" s="1"/>
  <c r="N203" i="206"/>
  <c r="O203" i="206" s="1"/>
  <c r="N207" i="206"/>
  <c r="O207" i="206" s="1"/>
  <c r="N209" i="206"/>
  <c r="O209" i="206" s="1"/>
  <c r="L192" i="206"/>
  <c r="M187" i="206"/>
  <c r="O231" i="206"/>
  <c r="O373" i="206" l="1"/>
  <c r="C59" i="165" s="1"/>
  <c r="N371" i="206"/>
  <c r="O223" i="206"/>
  <c r="D19" i="212"/>
  <c r="D31" i="213"/>
  <c r="D23" i="212"/>
  <c r="C42" i="165"/>
  <c r="D30" i="213"/>
  <c r="N192" i="206"/>
  <c r="O192" i="206" s="1"/>
  <c r="E11" i="165" l="1"/>
  <c r="E10" i="165" s="1"/>
  <c r="F11" i="165"/>
  <c r="F10" i="165" s="1"/>
  <c r="G11" i="165"/>
  <c r="G10" i="165" s="1"/>
  <c r="H11" i="165"/>
  <c r="H10" i="165" s="1"/>
  <c r="D14" i="165"/>
  <c r="D11" i="165" s="1"/>
  <c r="D16" i="165"/>
  <c r="D87" i="165"/>
  <c r="D92" i="165"/>
  <c r="E92" i="165"/>
  <c r="F92" i="165"/>
  <c r="G92" i="165"/>
  <c r="H92" i="165"/>
  <c r="C92" i="165"/>
  <c r="E96" i="165"/>
  <c r="F96" i="165"/>
  <c r="G96" i="165"/>
  <c r="H96" i="165"/>
  <c r="E105" i="165"/>
  <c r="F105" i="165"/>
  <c r="G105" i="165"/>
  <c r="H105" i="165"/>
  <c r="D106" i="165"/>
  <c r="D105" i="165" s="1"/>
  <c r="D97" i="165"/>
  <c r="D96" i="165" s="1"/>
  <c r="G22" i="163" l="1"/>
  <c r="D10" i="165"/>
  <c r="E91" i="165"/>
  <c r="E90" i="165" s="1"/>
  <c r="G91" i="165"/>
  <c r="G90" i="165" s="1"/>
  <c r="H91" i="165"/>
  <c r="H90" i="165" s="1"/>
  <c r="D91" i="165"/>
  <c r="F91" i="165"/>
  <c r="F90" i="165" s="1"/>
  <c r="K30" i="217"/>
  <c r="K25" i="217"/>
  <c r="J25" i="217" s="1"/>
  <c r="K24" i="217"/>
  <c r="J24" i="217" s="1"/>
  <c r="K23" i="217"/>
  <c r="J23" i="217" s="1"/>
  <c r="K22" i="217"/>
  <c r="J22" i="217" s="1"/>
  <c r="K21" i="217"/>
  <c r="J21" i="217" s="1"/>
  <c r="K28" i="217"/>
  <c r="K27" i="217"/>
  <c r="K26" i="217"/>
  <c r="S15" i="218"/>
  <c r="AA15" i="218" s="1"/>
  <c r="S14" i="218"/>
  <c r="Y14" i="218" s="1"/>
  <c r="S13" i="218"/>
  <c r="Z13" i="218" s="1"/>
  <c r="S12" i="218"/>
  <c r="AA12" i="218" s="1"/>
  <c r="S11" i="218"/>
  <c r="AA11" i="218" s="1"/>
  <c r="S10" i="218"/>
  <c r="Y10" i="218" s="1"/>
  <c r="K20" i="217"/>
  <c r="J20" i="217" s="1"/>
  <c r="K19" i="217"/>
  <c r="K18" i="217"/>
  <c r="J18" i="217" s="1"/>
  <c r="K14" i="217"/>
  <c r="J14" i="217" s="1"/>
  <c r="K13" i="217"/>
  <c r="J13" i="217" s="1"/>
  <c r="K17" i="217"/>
  <c r="J17" i="217" s="1"/>
  <c r="K16" i="217"/>
  <c r="J16" i="217" s="1"/>
  <c r="J19" i="217"/>
  <c r="K15" i="217"/>
  <c r="J15" i="217" s="1"/>
  <c r="K12" i="217"/>
  <c r="Y15" i="218" l="1"/>
  <c r="X15" i="218" s="1"/>
  <c r="Y11" i="218"/>
  <c r="Z10" i="218"/>
  <c r="Z11" i="218"/>
  <c r="Z12" i="218"/>
  <c r="D90" i="165"/>
  <c r="G27" i="163"/>
  <c r="Z15" i="218"/>
  <c r="Y12" i="218"/>
  <c r="X12" i="218" s="1"/>
  <c r="Z14" i="218"/>
  <c r="K11" i="217"/>
  <c r="X11" i="218"/>
  <c r="AA13" i="218"/>
  <c r="AA14" i="218"/>
  <c r="X14" i="218" s="1"/>
  <c r="Y13" i="218"/>
  <c r="AA10" i="218"/>
  <c r="X10" i="218" s="1"/>
  <c r="X13" i="218" l="1"/>
  <c r="X16" i="218" s="1"/>
  <c r="J12" i="217"/>
  <c r="J30" i="217"/>
  <c r="C84" i="165" s="1"/>
  <c r="I84" i="165" s="1"/>
  <c r="J29" i="217"/>
  <c r="J28" i="217"/>
  <c r="J27" i="217"/>
  <c r="J26" i="217"/>
  <c r="K10" i="217"/>
  <c r="K9" i="217" s="1"/>
  <c r="I11" i="217"/>
  <c r="Q8" i="217"/>
  <c r="R8" i="217" s="1"/>
  <c r="L8" i="217"/>
  <c r="M8" i="217" s="1"/>
  <c r="N8" i="217" s="1"/>
  <c r="G8" i="217"/>
  <c r="H8" i="217" s="1"/>
  <c r="I8" i="217" s="1"/>
  <c r="B8" i="217"/>
  <c r="C8" i="217" s="1"/>
  <c r="D8" i="217" s="1"/>
  <c r="I10" i="217" l="1"/>
  <c r="I9" i="217" s="1"/>
  <c r="J11" i="217"/>
  <c r="S22" i="216"/>
  <c r="Z22" i="216" s="1"/>
  <c r="S21" i="216"/>
  <c r="AA21" i="216" s="1"/>
  <c r="S20" i="216"/>
  <c r="AA20" i="216" s="1"/>
  <c r="S19" i="216"/>
  <c r="AA19" i="216" s="1"/>
  <c r="S18" i="216"/>
  <c r="Z18" i="216" s="1"/>
  <c r="S17" i="216"/>
  <c r="Z17" i="216" s="1"/>
  <c r="S16" i="216"/>
  <c r="AA16" i="216" s="1"/>
  <c r="S15" i="216"/>
  <c r="AA15" i="216" s="1"/>
  <c r="S14" i="216"/>
  <c r="AA14" i="216" s="1"/>
  <c r="S13" i="216"/>
  <c r="Z13" i="216" s="1"/>
  <c r="S12" i="216"/>
  <c r="AA12" i="216" s="1"/>
  <c r="S11" i="216"/>
  <c r="AA11" i="216" s="1"/>
  <c r="S10" i="216"/>
  <c r="AA10" i="216" s="1"/>
  <c r="B4" i="216"/>
  <c r="S11" i="215"/>
  <c r="Z11" i="215" s="1"/>
  <c r="D15" i="213"/>
  <c r="D22" i="212"/>
  <c r="D18" i="212" s="1"/>
  <c r="C83" i="165"/>
  <c r="J10" i="217" l="1"/>
  <c r="J9" i="217" s="1"/>
  <c r="C85" i="165"/>
  <c r="I85" i="165" s="1"/>
  <c r="C82" i="165"/>
  <c r="I83" i="165"/>
  <c r="Y19" i="216"/>
  <c r="Y11" i="216"/>
  <c r="Y14" i="216"/>
  <c r="Y10" i="216"/>
  <c r="Z14" i="216"/>
  <c r="Z19" i="216"/>
  <c r="Z10" i="216"/>
  <c r="Y15" i="216"/>
  <c r="Y20" i="216"/>
  <c r="AA11" i="215"/>
  <c r="AA13" i="216"/>
  <c r="AA17" i="216"/>
  <c r="AA18" i="216"/>
  <c r="AA22" i="216"/>
  <c r="Z11" i="216"/>
  <c r="Y12" i="216"/>
  <c r="Z15" i="216"/>
  <c r="Y16" i="216"/>
  <c r="Z20" i="216"/>
  <c r="Y21" i="216"/>
  <c r="Z12" i="216"/>
  <c r="Y13" i="216"/>
  <c r="Z16" i="216"/>
  <c r="Y17" i="216"/>
  <c r="Y18" i="216"/>
  <c r="Z21" i="216"/>
  <c r="Y22" i="216"/>
  <c r="AB11" i="215"/>
  <c r="AC11" i="215"/>
  <c r="X19" i="216" l="1"/>
  <c r="Y11" i="215"/>
  <c r="X18" i="216"/>
  <c r="X15" i="216"/>
  <c r="X13" i="216"/>
  <c r="X20" i="216"/>
  <c r="X11" i="216"/>
  <c r="X14" i="216"/>
  <c r="X10" i="216"/>
  <c r="Y14" i="215"/>
  <c r="X12" i="216"/>
  <c r="X22" i="216"/>
  <c r="X17" i="216"/>
  <c r="X21" i="216"/>
  <c r="X16" i="216"/>
  <c r="I82" i="165"/>
  <c r="G23" i="163"/>
  <c r="G21" i="163" s="1"/>
  <c r="X23" i="216" l="1"/>
  <c r="N45" i="208"/>
  <c r="Q46" i="208"/>
  <c r="O46" i="208"/>
  <c r="Q47" i="208"/>
  <c r="O47" i="208"/>
  <c r="AT44" i="208" l="1"/>
  <c r="AT46" i="208"/>
  <c r="AU46" i="208" s="1"/>
  <c r="AT47" i="208"/>
  <c r="AU47" i="208" s="1"/>
  <c r="AS47" i="208"/>
  <c r="AS46" i="208" l="1"/>
  <c r="AA19" i="208"/>
  <c r="AA20" i="208"/>
  <c r="Y19" i="208"/>
  <c r="Y20" i="208"/>
  <c r="E14" i="208" l="1"/>
  <c r="C10" i="208"/>
  <c r="O284" i="206" l="1"/>
  <c r="O295" i="206"/>
  <c r="D17" i="212" s="1"/>
  <c r="D28" i="212" l="1"/>
  <c r="AJ71" i="208"/>
  <c r="AG71" i="208"/>
  <c r="Z71" i="208"/>
  <c r="W71" i="208"/>
  <c r="P71" i="208"/>
  <c r="M71" i="208"/>
  <c r="F71" i="208"/>
  <c r="C71" i="208"/>
  <c r="AJ70" i="208"/>
  <c r="AG70" i="208"/>
  <c r="Z70" i="208"/>
  <c r="W70" i="208"/>
  <c r="P70" i="208"/>
  <c r="M70" i="208"/>
  <c r="F70" i="208"/>
  <c r="C70" i="208"/>
  <c r="AJ69" i="208"/>
  <c r="AG69" i="208"/>
  <c r="Z69" i="208"/>
  <c r="W69" i="208"/>
  <c r="P69" i="208"/>
  <c r="M69" i="208"/>
  <c r="F69" i="208"/>
  <c r="C69" i="208"/>
  <c r="AJ68" i="208"/>
  <c r="AG68" i="208"/>
  <c r="Z68" i="208"/>
  <c r="W68" i="208"/>
  <c r="P68" i="208"/>
  <c r="M68" i="208"/>
  <c r="F68" i="208"/>
  <c r="C68" i="208"/>
  <c r="AJ67" i="208"/>
  <c r="AG67" i="208"/>
  <c r="Z67" i="208"/>
  <c r="W67" i="208"/>
  <c r="P67" i="208"/>
  <c r="M67" i="208"/>
  <c r="F67" i="208"/>
  <c r="F66" i="208" s="1"/>
  <c r="F65" i="208" s="1"/>
  <c r="C67" i="208"/>
  <c r="AH66" i="208"/>
  <c r="X66" i="208"/>
  <c r="X65" i="208" s="1"/>
  <c r="N66" i="208"/>
  <c r="D66" i="208"/>
  <c r="D65" i="208" s="1"/>
  <c r="AH65" i="208"/>
  <c r="N65" i="208"/>
  <c r="AJ64" i="208"/>
  <c r="AG64" i="208"/>
  <c r="Z64" i="208"/>
  <c r="W64" i="208"/>
  <c r="Q64" i="208"/>
  <c r="N64" i="208"/>
  <c r="G64" i="208"/>
  <c r="D64" i="208"/>
  <c r="AJ63" i="208"/>
  <c r="AG63" i="208"/>
  <c r="Z63" i="208"/>
  <c r="W63" i="208"/>
  <c r="P63" i="208"/>
  <c r="M63" i="208"/>
  <c r="F63" i="208"/>
  <c r="C63" i="208"/>
  <c r="AJ62" i="208"/>
  <c r="AG62" i="208"/>
  <c r="Z62" i="208"/>
  <c r="W62" i="208"/>
  <c r="P62" i="208"/>
  <c r="M62" i="208"/>
  <c r="F62" i="208"/>
  <c r="C62" i="208"/>
  <c r="AJ61" i="208"/>
  <c r="AG61" i="208"/>
  <c r="Z61" i="208"/>
  <c r="W61" i="208"/>
  <c r="P61" i="208"/>
  <c r="M61" i="208"/>
  <c r="F61" i="208"/>
  <c r="C61" i="208"/>
  <c r="AJ60" i="208"/>
  <c r="AG60" i="208"/>
  <c r="Z60" i="208"/>
  <c r="W60" i="208"/>
  <c r="P60" i="208"/>
  <c r="M60" i="208"/>
  <c r="F60" i="208"/>
  <c r="C60" i="208"/>
  <c r="AI59" i="208"/>
  <c r="Y59" i="208"/>
  <c r="O59" i="208"/>
  <c r="E59" i="208"/>
  <c r="AE53" i="208"/>
  <c r="U53" i="208"/>
  <c r="K53" i="208"/>
  <c r="A53" i="208"/>
  <c r="AE52" i="208"/>
  <c r="U52" i="208"/>
  <c r="K52" i="208"/>
  <c r="A52" i="208"/>
  <c r="AJ46" i="208"/>
  <c r="AG46" i="208"/>
  <c r="AI46" i="208" s="1"/>
  <c r="Z46" i="208"/>
  <c r="W46" i="208"/>
  <c r="Y46" i="208" s="1"/>
  <c r="F46" i="208"/>
  <c r="C46" i="208"/>
  <c r="E46" i="208" s="1"/>
  <c r="AQ45" i="208"/>
  <c r="AJ45" i="208"/>
  <c r="AG45" i="208"/>
  <c r="AI45" i="208" s="1"/>
  <c r="Z45" i="208"/>
  <c r="W45" i="208"/>
  <c r="Y45" i="208" s="1"/>
  <c r="F45" i="208"/>
  <c r="C45" i="208"/>
  <c r="E45" i="208" s="1"/>
  <c r="AU44" i="208"/>
  <c r="AJ44" i="208"/>
  <c r="AG44" i="208"/>
  <c r="AA44" i="208"/>
  <c r="Y44" i="208"/>
  <c r="P44" i="208"/>
  <c r="M44" i="208"/>
  <c r="N44" i="208" s="1"/>
  <c r="F44" i="208"/>
  <c r="C44" i="208"/>
  <c r="E44" i="208" s="1"/>
  <c r="AQ43" i="208"/>
  <c r="AS43" i="208" s="1"/>
  <c r="AS41" i="208" s="1"/>
  <c r="AJ43" i="208"/>
  <c r="AG43" i="208"/>
  <c r="AI43" i="208" s="1"/>
  <c r="AI41" i="208" s="1"/>
  <c r="Z43" i="208"/>
  <c r="W43" i="208"/>
  <c r="Y43" i="208" s="1"/>
  <c r="Y41" i="208" s="1"/>
  <c r="P43" i="208"/>
  <c r="M43" i="208"/>
  <c r="O43" i="208" s="1"/>
  <c r="F43" i="208"/>
  <c r="C43" i="208"/>
  <c r="E43" i="208" s="1"/>
  <c r="E41" i="208" s="1"/>
  <c r="AT42" i="208"/>
  <c r="AQ42" i="208"/>
  <c r="AJ42" i="208"/>
  <c r="AG42" i="208"/>
  <c r="Z42" i="208"/>
  <c r="W42" i="208"/>
  <c r="P42" i="208"/>
  <c r="M42" i="208"/>
  <c r="F42" i="208"/>
  <c r="C42" i="208"/>
  <c r="AR41" i="208"/>
  <c r="AR40" i="208" s="1"/>
  <c r="AH41" i="208"/>
  <c r="AH40" i="208" s="1"/>
  <c r="X41" i="208"/>
  <c r="X40" i="208" s="1"/>
  <c r="N41" i="208"/>
  <c r="D41" i="208"/>
  <c r="D40" i="208" s="1"/>
  <c r="AU39" i="208"/>
  <c r="AR39" i="208"/>
  <c r="AK39" i="208"/>
  <c r="AH39" i="208"/>
  <c r="AA39" i="208"/>
  <c r="X39" i="208"/>
  <c r="Q39" i="208"/>
  <c r="N39" i="208"/>
  <c r="G39" i="208"/>
  <c r="D39" i="208"/>
  <c r="AR38" i="208"/>
  <c r="AJ38" i="208"/>
  <c r="AG38" i="208"/>
  <c r="Z38" i="208"/>
  <c r="W38" i="208"/>
  <c r="X38" i="208" s="1"/>
  <c r="F38" i="208"/>
  <c r="C38" i="208"/>
  <c r="AT37" i="208"/>
  <c r="AQ37" i="208"/>
  <c r="AJ37" i="208"/>
  <c r="AG37" i="208"/>
  <c r="Z37" i="208"/>
  <c r="W37" i="208"/>
  <c r="X37" i="208" s="1"/>
  <c r="M37" i="208"/>
  <c r="F37" i="208"/>
  <c r="C37" i="208"/>
  <c r="AT36" i="208"/>
  <c r="AQ36" i="208"/>
  <c r="AJ36" i="208"/>
  <c r="AG36" i="208"/>
  <c r="AH36" i="208" s="1"/>
  <c r="Z36" i="208"/>
  <c r="W36" i="208"/>
  <c r="X36" i="208" s="1"/>
  <c r="M36" i="208"/>
  <c r="N36" i="208" s="1"/>
  <c r="F36" i="208"/>
  <c r="C36" i="208"/>
  <c r="D36" i="208" s="1"/>
  <c r="AT35" i="208"/>
  <c r="AQ35" i="208"/>
  <c r="AR35" i="208" s="1"/>
  <c r="AJ35" i="208"/>
  <c r="AG35" i="208"/>
  <c r="AH35" i="208" s="1"/>
  <c r="Z35" i="208"/>
  <c r="W35" i="208"/>
  <c r="X35" i="208" s="1"/>
  <c r="N35" i="208"/>
  <c r="F35" i="208"/>
  <c r="C35" i="208"/>
  <c r="D35" i="208" s="1"/>
  <c r="AS34" i="208"/>
  <c r="AI34" i="208"/>
  <c r="Y34" i="208"/>
  <c r="O34" i="208"/>
  <c r="E34" i="208"/>
  <c r="AO28" i="208"/>
  <c r="AE28" i="208"/>
  <c r="U28" i="208"/>
  <c r="K28" i="208"/>
  <c r="A28" i="208"/>
  <c r="AO27" i="208"/>
  <c r="AE27" i="208"/>
  <c r="U27" i="208"/>
  <c r="K27" i="208"/>
  <c r="A27" i="208"/>
  <c r="AJ21" i="208"/>
  <c r="AG21" i="208"/>
  <c r="Z22" i="208"/>
  <c r="W22" i="208"/>
  <c r="P21" i="208"/>
  <c r="M21" i="208"/>
  <c r="F21" i="208"/>
  <c r="C21" i="208"/>
  <c r="AJ20" i="208"/>
  <c r="AG20" i="208"/>
  <c r="Z21" i="208"/>
  <c r="W21" i="208"/>
  <c r="P20" i="208"/>
  <c r="M20" i="208"/>
  <c r="F20" i="208"/>
  <c r="C20" i="208"/>
  <c r="AJ19" i="208"/>
  <c r="AG19" i="208"/>
  <c r="P19" i="208"/>
  <c r="M19" i="208"/>
  <c r="AK18" i="208"/>
  <c r="AI18" i="208"/>
  <c r="Z18" i="208"/>
  <c r="W18" i="208"/>
  <c r="Y18" i="208" s="1"/>
  <c r="P18" i="208"/>
  <c r="M18" i="208"/>
  <c r="O18" i="208" s="1"/>
  <c r="G18" i="208"/>
  <c r="AJ17" i="208"/>
  <c r="AG17" i="208"/>
  <c r="P17" i="208"/>
  <c r="M17" i="208"/>
  <c r="F16" i="208"/>
  <c r="E17" i="208"/>
  <c r="AH16" i="208"/>
  <c r="AH15" i="208" s="1"/>
  <c r="X16" i="208"/>
  <c r="X15" i="208" s="1"/>
  <c r="N16" i="208"/>
  <c r="N15" i="208" s="1"/>
  <c r="D16" i="208"/>
  <c r="D15" i="208" s="1"/>
  <c r="AJ14" i="208"/>
  <c r="AG14" i="208"/>
  <c r="AI14" i="208" s="1"/>
  <c r="AI9" i="208" s="1"/>
  <c r="Z14" i="208"/>
  <c r="W14" i="208"/>
  <c r="Y14" i="208" s="1"/>
  <c r="Y9" i="208" s="1"/>
  <c r="Q14" i="208"/>
  <c r="N14" i="208"/>
  <c r="G14" i="208"/>
  <c r="AJ13" i="208"/>
  <c r="AG13" i="208"/>
  <c r="AH13" i="208" s="1"/>
  <c r="Z13" i="208"/>
  <c r="W13" i="208"/>
  <c r="P13" i="208"/>
  <c r="M13" i="208"/>
  <c r="F13" i="208"/>
  <c r="C13" i="208"/>
  <c r="D13" i="208" s="1"/>
  <c r="AJ12" i="208"/>
  <c r="AG12" i="208"/>
  <c r="AH12" i="208" s="1"/>
  <c r="Z12" i="208"/>
  <c r="W12" i="208"/>
  <c r="X12" i="208" s="1"/>
  <c r="P12" i="208"/>
  <c r="M12" i="208"/>
  <c r="N12" i="208" s="1"/>
  <c r="F12" i="208"/>
  <c r="C12" i="208"/>
  <c r="D12" i="208" s="1"/>
  <c r="AJ11" i="208"/>
  <c r="AG11" i="208"/>
  <c r="AH11" i="208" s="1"/>
  <c r="Z11" i="208"/>
  <c r="W11" i="208"/>
  <c r="X11" i="208" s="1"/>
  <c r="P11" i="208"/>
  <c r="M11" i="208"/>
  <c r="N11" i="208" s="1"/>
  <c r="F11" i="208"/>
  <c r="C11" i="208"/>
  <c r="D11" i="208" s="1"/>
  <c r="AJ10" i="208"/>
  <c r="AG10" i="208"/>
  <c r="AH10" i="208" s="1"/>
  <c r="Z10" i="208"/>
  <c r="W10" i="208"/>
  <c r="X10" i="208" s="1"/>
  <c r="P10" i="208"/>
  <c r="M10" i="208"/>
  <c r="N10" i="208" s="1"/>
  <c r="F10" i="208"/>
  <c r="D10" i="208"/>
  <c r="O9" i="208"/>
  <c r="E9" i="208"/>
  <c r="AE3" i="208"/>
  <c r="U3" i="208"/>
  <c r="K3" i="208"/>
  <c r="A3" i="208"/>
  <c r="AE2" i="208"/>
  <c r="U2" i="208"/>
  <c r="K2" i="208"/>
  <c r="A2" i="208"/>
  <c r="P66" i="208" l="1"/>
  <c r="P65" i="208" s="1"/>
  <c r="Z66" i="208"/>
  <c r="Z65" i="208" s="1"/>
  <c r="AJ66" i="208"/>
  <c r="AJ65" i="208" s="1"/>
  <c r="AJ59" i="208"/>
  <c r="C59" i="208"/>
  <c r="F59" i="208"/>
  <c r="Z59" i="208"/>
  <c r="Z73" i="208" s="1"/>
  <c r="P59" i="208"/>
  <c r="F9" i="208"/>
  <c r="D9" i="208"/>
  <c r="D23" i="208" s="1"/>
  <c r="P41" i="208"/>
  <c r="AJ41" i="208"/>
  <c r="N40" i="208"/>
  <c r="G42" i="208"/>
  <c r="AA42" i="208"/>
  <c r="AU42" i="208"/>
  <c r="O42" i="208"/>
  <c r="O41" i="208" s="1"/>
  <c r="O40" i="208" s="1"/>
  <c r="O48" i="208" s="1"/>
  <c r="M41" i="208"/>
  <c r="M40" i="208" s="1"/>
  <c r="P40" i="208"/>
  <c r="AJ40" i="208"/>
  <c r="AS45" i="208"/>
  <c r="AS40" i="208" s="1"/>
  <c r="AS48" i="208" s="1"/>
  <c r="AT45" i="208"/>
  <c r="W59" i="208"/>
  <c r="F15" i="208"/>
  <c r="Z9" i="208"/>
  <c r="M34" i="208"/>
  <c r="P34" i="208"/>
  <c r="AJ34" i="208"/>
  <c r="Z34" i="208"/>
  <c r="Q19" i="208"/>
  <c r="AK19" i="208"/>
  <c r="Q20" i="208"/>
  <c r="AK20" i="208"/>
  <c r="Q21" i="208"/>
  <c r="F34" i="208"/>
  <c r="Y40" i="208"/>
  <c r="Y48" i="208" s="1"/>
  <c r="G38" i="208"/>
  <c r="AK21" i="208"/>
  <c r="AU37" i="208"/>
  <c r="Q38" i="208"/>
  <c r="AK38" i="208"/>
  <c r="Q60" i="208"/>
  <c r="AA14" i="208"/>
  <c r="AA17" i="208"/>
  <c r="Z16" i="208"/>
  <c r="Z15" i="208" s="1"/>
  <c r="AQ34" i="208"/>
  <c r="AA35" i="208"/>
  <c r="AT34" i="208"/>
  <c r="G37" i="208"/>
  <c r="AA38" i="208"/>
  <c r="AH38" i="208"/>
  <c r="AK60" i="208"/>
  <c r="Q61" i="208"/>
  <c r="AK61" i="208"/>
  <c r="Q62" i="208"/>
  <c r="AK62" i="208"/>
  <c r="Q63" i="208"/>
  <c r="AK63" i="208"/>
  <c r="AK64" i="208"/>
  <c r="G67" i="208"/>
  <c r="AA67" i="208"/>
  <c r="G68" i="208"/>
  <c r="AA68" i="208"/>
  <c r="G69" i="208"/>
  <c r="AA69" i="208"/>
  <c r="G70" i="208"/>
  <c r="AA70" i="208"/>
  <c r="G71" i="208"/>
  <c r="AA71" i="208"/>
  <c r="AA13" i="208"/>
  <c r="Q17" i="208"/>
  <c r="AK17" i="208"/>
  <c r="Q37" i="208"/>
  <c r="N38" i="208"/>
  <c r="G60" i="208"/>
  <c r="AA60" i="208"/>
  <c r="G61" i="208"/>
  <c r="AA61" i="208"/>
  <c r="G62" i="208"/>
  <c r="AA62" i="208"/>
  <c r="G63" i="208"/>
  <c r="AA63" i="208"/>
  <c r="AA64" i="208"/>
  <c r="Q67" i="208"/>
  <c r="AK67" i="208"/>
  <c r="Q68" i="208"/>
  <c r="AK68" i="208"/>
  <c r="Q69" i="208"/>
  <c r="AK69" i="208"/>
  <c r="Q70" i="208"/>
  <c r="AK70" i="208"/>
  <c r="Q71" i="208"/>
  <c r="AK71" i="208"/>
  <c r="AK14" i="208"/>
  <c r="AG9" i="208"/>
  <c r="Y17" i="208"/>
  <c r="Y16" i="208" s="1"/>
  <c r="Q35" i="208"/>
  <c r="AH9" i="208"/>
  <c r="AH23" i="208" s="1"/>
  <c r="Q13" i="208"/>
  <c r="X13" i="208"/>
  <c r="X9" i="208" s="1"/>
  <c r="X23" i="208" s="1"/>
  <c r="AK13" i="208"/>
  <c r="AG34" i="208"/>
  <c r="G35" i="208"/>
  <c r="X34" i="208"/>
  <c r="X48" i="208" s="1"/>
  <c r="AU36" i="208"/>
  <c r="D37" i="208"/>
  <c r="AK37" i="208"/>
  <c r="AR37" i="208"/>
  <c r="F41" i="208"/>
  <c r="F40" i="208" s="1"/>
  <c r="Z41" i="208"/>
  <c r="Z40" i="208" s="1"/>
  <c r="AT41" i="208"/>
  <c r="C66" i="208"/>
  <c r="C65" i="208" s="1"/>
  <c r="O17" i="208"/>
  <c r="AI17" i="208"/>
  <c r="C34" i="208"/>
  <c r="N37" i="208"/>
  <c r="D38" i="208"/>
  <c r="F73" i="208"/>
  <c r="AJ9" i="208"/>
  <c r="P9" i="208"/>
  <c r="N13" i="208"/>
  <c r="N9" i="208" s="1"/>
  <c r="N23" i="208" s="1"/>
  <c r="M16" i="208"/>
  <c r="M15" i="208" s="1"/>
  <c r="AG16" i="208"/>
  <c r="AG15" i="208" s="1"/>
  <c r="G17" i="208"/>
  <c r="G19" i="208"/>
  <c r="G20" i="208"/>
  <c r="AA21" i="208"/>
  <c r="G21" i="208"/>
  <c r="AA22" i="208"/>
  <c r="W34" i="208"/>
  <c r="AK36" i="208"/>
  <c r="AR36" i="208"/>
  <c r="AA37" i="208"/>
  <c r="AH37" i="208"/>
  <c r="AU38" i="208"/>
  <c r="C41" i="208"/>
  <c r="C40" i="208" s="1"/>
  <c r="W41" i="208"/>
  <c r="W40" i="208" s="1"/>
  <c r="AQ41" i="208"/>
  <c r="AQ40" i="208" s="1"/>
  <c r="AK42" i="208"/>
  <c r="E40" i="208"/>
  <c r="E48" i="208" s="1"/>
  <c r="AK44" i="208"/>
  <c r="W66" i="208"/>
  <c r="W65" i="208" s="1"/>
  <c r="G10" i="208"/>
  <c r="Q10" i="208"/>
  <c r="AA10" i="208"/>
  <c r="AK10" i="208"/>
  <c r="G11" i="208"/>
  <c r="Q11" i="208"/>
  <c r="AA11" i="208"/>
  <c r="AK11" i="208"/>
  <c r="G12" i="208"/>
  <c r="Q12" i="208"/>
  <c r="AA12" i="208"/>
  <c r="AK12" i="208"/>
  <c r="G13" i="208"/>
  <c r="AK35" i="208"/>
  <c r="AU35" i="208"/>
  <c r="G36" i="208"/>
  <c r="Q36" i="208"/>
  <c r="AA36" i="208"/>
  <c r="AG66" i="208"/>
  <c r="AG65" i="208" s="1"/>
  <c r="C9" i="208"/>
  <c r="M9" i="208"/>
  <c r="W9" i="208"/>
  <c r="P16" i="208"/>
  <c r="P15" i="208" s="1"/>
  <c r="AJ16" i="208"/>
  <c r="AJ15" i="208" s="1"/>
  <c r="M66" i="208"/>
  <c r="M65" i="208" s="1"/>
  <c r="C16" i="208"/>
  <c r="C15" i="208" s="1"/>
  <c r="Q18" i="208"/>
  <c r="AA18" i="208"/>
  <c r="E19" i="208"/>
  <c r="E16" i="208" s="1"/>
  <c r="O19" i="208"/>
  <c r="AI19" i="208"/>
  <c r="E20" i="208"/>
  <c r="O20" i="208"/>
  <c r="Y21" i="208"/>
  <c r="AI20" i="208"/>
  <c r="E21" i="208"/>
  <c r="O21" i="208"/>
  <c r="Y22" i="208"/>
  <c r="AI21" i="208"/>
  <c r="W16" i="208"/>
  <c r="W15" i="208" s="1"/>
  <c r="Q42" i="208"/>
  <c r="AG41" i="208"/>
  <c r="AG40" i="208" s="1"/>
  <c r="G43" i="208"/>
  <c r="Q43" i="208"/>
  <c r="AA43" i="208"/>
  <c r="AK43" i="208"/>
  <c r="AU43" i="208"/>
  <c r="G44" i="208"/>
  <c r="Q44" i="208"/>
  <c r="AI44" i="208"/>
  <c r="AI40" i="208" s="1"/>
  <c r="AI48" i="208" s="1"/>
  <c r="G45" i="208"/>
  <c r="Q45" i="208"/>
  <c r="AA45" i="208"/>
  <c r="AK45" i="208"/>
  <c r="AU45" i="208"/>
  <c r="G46" i="208"/>
  <c r="AA46" i="208"/>
  <c r="AK46" i="208"/>
  <c r="M59" i="208"/>
  <c r="D60" i="208"/>
  <c r="N60" i="208"/>
  <c r="X60" i="208"/>
  <c r="AH60" i="208"/>
  <c r="D61" i="208"/>
  <c r="N61" i="208"/>
  <c r="X61" i="208"/>
  <c r="AH61" i="208"/>
  <c r="D62" i="208"/>
  <c r="N62" i="208"/>
  <c r="X62" i="208"/>
  <c r="AH62" i="208"/>
  <c r="D63" i="208"/>
  <c r="N63" i="208"/>
  <c r="X63" i="208"/>
  <c r="AH63" i="208"/>
  <c r="X64" i="208"/>
  <c r="AH64" i="208"/>
  <c r="E69" i="208"/>
  <c r="E66" i="208" s="1"/>
  <c r="O69" i="208"/>
  <c r="O66" i="208" s="1"/>
  <c r="Y69" i="208"/>
  <c r="Y66" i="208" s="1"/>
  <c r="AI69" i="208"/>
  <c r="AI66" i="208" s="1"/>
  <c r="E70" i="208"/>
  <c r="O70" i="208"/>
  <c r="Y70" i="208"/>
  <c r="AI70" i="208"/>
  <c r="E71" i="208"/>
  <c r="O71" i="208"/>
  <c r="Y71" i="208"/>
  <c r="AI71" i="208"/>
  <c r="AG59" i="208"/>
  <c r="C73" i="208" l="1"/>
  <c r="Z48" i="208"/>
  <c r="P73" i="208"/>
  <c r="AJ73" i="208"/>
  <c r="G34" i="208"/>
  <c r="P48" i="208"/>
  <c r="AA41" i="208"/>
  <c r="AA40" i="208" s="1"/>
  <c r="AQ48" i="208"/>
  <c r="AU41" i="208"/>
  <c r="AU40" i="208" s="1"/>
  <c r="W73" i="208"/>
  <c r="F23" i="208"/>
  <c r="G41" i="208"/>
  <c r="G40" i="208" s="1"/>
  <c r="M48" i="208"/>
  <c r="P23" i="208"/>
  <c r="AT40" i="208"/>
  <c r="AT48" i="208" s="1"/>
  <c r="AK16" i="208"/>
  <c r="AK15" i="208" s="1"/>
  <c r="AJ48" i="208"/>
  <c r="Q16" i="208"/>
  <c r="Q15" i="208" s="1"/>
  <c r="AG48" i="208"/>
  <c r="AH34" i="208"/>
  <c r="AH48" i="208" s="1"/>
  <c r="Z23" i="208"/>
  <c r="F48" i="208"/>
  <c r="O16" i="208"/>
  <c r="O15" i="208" s="1"/>
  <c r="O23" i="208" s="1"/>
  <c r="AA34" i="208"/>
  <c r="AK34" i="208"/>
  <c r="Q34" i="208"/>
  <c r="AI16" i="208"/>
  <c r="AI15" i="208" s="1"/>
  <c r="AI23" i="208" s="1"/>
  <c r="AA16" i="208"/>
  <c r="AA15" i="208" s="1"/>
  <c r="M23" i="208"/>
  <c r="N34" i="208"/>
  <c r="N48" i="208" s="1"/>
  <c r="AR34" i="208"/>
  <c r="AR48" i="208" s="1"/>
  <c r="M73" i="208"/>
  <c r="W48" i="208"/>
  <c r="AJ23" i="208"/>
  <c r="W23" i="208"/>
  <c r="C23" i="208"/>
  <c r="AU34" i="208"/>
  <c r="Q59" i="208"/>
  <c r="AK66" i="208"/>
  <c r="AK65" i="208" s="1"/>
  <c r="AA66" i="208"/>
  <c r="AA65" i="208" s="1"/>
  <c r="Q66" i="208"/>
  <c r="Q65" i="208" s="1"/>
  <c r="AA59" i="208"/>
  <c r="G66" i="208"/>
  <c r="G65" i="208" s="1"/>
  <c r="AK59" i="208"/>
  <c r="Q41" i="208"/>
  <c r="Q40" i="208" s="1"/>
  <c r="G59" i="208"/>
  <c r="D34" i="208"/>
  <c r="D48" i="208" s="1"/>
  <c r="AK41" i="208"/>
  <c r="AK40" i="208" s="1"/>
  <c r="G16" i="208"/>
  <c r="G15" i="208" s="1"/>
  <c r="AG23" i="208"/>
  <c r="AG73" i="208"/>
  <c r="E15" i="208"/>
  <c r="E23" i="208" s="1"/>
  <c r="C48" i="208"/>
  <c r="N59" i="208"/>
  <c r="N73" i="208" s="1"/>
  <c r="Y15" i="208"/>
  <c r="Y23" i="208" s="1"/>
  <c r="AA9" i="208"/>
  <c r="Q9" i="208"/>
  <c r="G9" i="208"/>
  <c r="AK9" i="208"/>
  <c r="O65" i="208"/>
  <c r="O73" i="208" s="1"/>
  <c r="E65" i="208"/>
  <c r="E73" i="208" s="1"/>
  <c r="X59" i="208"/>
  <c r="X73" i="208" s="1"/>
  <c r="AI65" i="208"/>
  <c r="AI73" i="208" s="1"/>
  <c r="Y65" i="208"/>
  <c r="Y73" i="208" s="1"/>
  <c r="D59" i="208"/>
  <c r="D73" i="208" s="1"/>
  <c r="AH59" i="208"/>
  <c r="AH73" i="208" s="1"/>
  <c r="G48" i="208" l="1"/>
  <c r="AU48" i="208"/>
  <c r="Q23" i="208"/>
  <c r="Q48" i="208"/>
  <c r="AK23" i="208"/>
  <c r="AK48" i="208"/>
  <c r="AA48" i="208"/>
  <c r="AA23" i="208"/>
  <c r="G23" i="208"/>
  <c r="Q73" i="208"/>
  <c r="AK73" i="208"/>
  <c r="G73" i="208"/>
  <c r="AA73" i="208"/>
  <c r="D16" i="163" l="1"/>
  <c r="C18" i="163"/>
  <c r="C17" i="163"/>
  <c r="C16" i="163"/>
  <c r="C15" i="163" l="1"/>
  <c r="I111" i="165"/>
  <c r="D30" i="163" s="1"/>
  <c r="I107" i="165"/>
  <c r="C102" i="165"/>
  <c r="I103" i="165"/>
  <c r="I102" i="165" s="1"/>
  <c r="O228" i="206"/>
  <c r="O227" i="206"/>
  <c r="D27" i="210" l="1"/>
  <c r="C30" i="163"/>
  <c r="D28" i="210"/>
  <c r="M226" i="206"/>
  <c r="N226" i="206"/>
  <c r="L197" i="206"/>
  <c r="N197" i="206" s="1"/>
  <c r="O197" i="206" s="1"/>
  <c r="L196" i="206"/>
  <c r="N196" i="206" s="1"/>
  <c r="O196" i="206" s="1"/>
  <c r="N205" i="206" l="1"/>
  <c r="O205" i="206" s="1"/>
  <c r="N206" i="206"/>
  <c r="O206" i="206" s="1"/>
  <c r="O226" i="206"/>
  <c r="O283" i="206" l="1"/>
  <c r="D48" i="164" l="1"/>
  <c r="C100" i="165" l="1"/>
  <c r="D78" i="165"/>
  <c r="D77" i="165" s="1"/>
  <c r="E78" i="165"/>
  <c r="E77" i="165" s="1"/>
  <c r="F78" i="165"/>
  <c r="F77" i="165" s="1"/>
  <c r="G78" i="165"/>
  <c r="G77" i="165" s="1"/>
  <c r="H78" i="165"/>
  <c r="H77" i="165" s="1"/>
  <c r="D395" i="206"/>
  <c r="I395" i="206" s="1"/>
  <c r="O394" i="206"/>
  <c r="L386" i="206"/>
  <c r="L385" i="206" s="1"/>
  <c r="O384" i="206"/>
  <c r="L383" i="206"/>
  <c r="O381" i="206"/>
  <c r="C67" i="165" s="1"/>
  <c r="I67" i="165" s="1"/>
  <c r="O372" i="206"/>
  <c r="D369" i="206"/>
  <c r="O368" i="206"/>
  <c r="D27" i="212" s="1"/>
  <c r="D26" i="212" s="1"/>
  <c r="L367" i="206"/>
  <c r="O367" i="206" s="1"/>
  <c r="O358" i="206"/>
  <c r="L355" i="206"/>
  <c r="C81" i="165" s="1"/>
  <c r="I81" i="165" s="1"/>
  <c r="O354" i="206"/>
  <c r="D23" i="213" s="1"/>
  <c r="L353" i="206"/>
  <c r="O353" i="206" s="1"/>
  <c r="D22" i="213" s="1"/>
  <c r="D351" i="206"/>
  <c r="O350" i="206"/>
  <c r="O349" i="206"/>
  <c r="L348" i="206"/>
  <c r="I348" i="206" s="1"/>
  <c r="O347" i="206"/>
  <c r="O346" i="206" s="1"/>
  <c r="L346" i="206"/>
  <c r="D345" i="206"/>
  <c r="O344" i="206"/>
  <c r="L343" i="206"/>
  <c r="N343" i="206" s="1"/>
  <c r="O343" i="206" s="1"/>
  <c r="L342" i="206"/>
  <c r="N342" i="206" s="1"/>
  <c r="O342" i="206" s="1"/>
  <c r="L341" i="206"/>
  <c r="N341" i="206" s="1"/>
  <c r="O341" i="206" s="1"/>
  <c r="L340" i="206"/>
  <c r="N340" i="206" s="1"/>
  <c r="L339" i="206"/>
  <c r="O339" i="206" s="1"/>
  <c r="D18" i="209" s="1"/>
  <c r="L337" i="206"/>
  <c r="L336" i="206"/>
  <c r="L335" i="206"/>
  <c r="L334" i="206"/>
  <c r="N334" i="206" s="1"/>
  <c r="L333" i="206"/>
  <c r="L331" i="206"/>
  <c r="L330" i="206"/>
  <c r="L329" i="206"/>
  <c r="L328" i="206"/>
  <c r="L327" i="206"/>
  <c r="N327" i="206" s="1"/>
  <c r="L326" i="206"/>
  <c r="O326" i="206" s="1"/>
  <c r="D15" i="209" s="1"/>
  <c r="L324" i="206"/>
  <c r="N324" i="206" s="1"/>
  <c r="O324" i="206" s="1"/>
  <c r="L323" i="206"/>
  <c r="L322" i="206"/>
  <c r="L321" i="206"/>
  <c r="O321" i="206" s="1"/>
  <c r="L320" i="206"/>
  <c r="O320" i="206" s="1"/>
  <c r="D16" i="209" s="1"/>
  <c r="L318" i="206"/>
  <c r="L317" i="206"/>
  <c r="N317" i="206" s="1"/>
  <c r="O317" i="206" s="1"/>
  <c r="L316" i="206"/>
  <c r="N316" i="206" s="1"/>
  <c r="O316" i="206" s="1"/>
  <c r="N315" i="206"/>
  <c r="O315" i="206" s="1"/>
  <c r="L314" i="206"/>
  <c r="L313" i="206"/>
  <c r="L312" i="206"/>
  <c r="L308" i="206"/>
  <c r="L303" i="206"/>
  <c r="O303" i="206" s="1"/>
  <c r="D15" i="214" s="1"/>
  <c r="O301" i="206"/>
  <c r="L300" i="206"/>
  <c r="O300" i="206" s="1"/>
  <c r="D12" i="214" s="1"/>
  <c r="D11" i="214" s="1"/>
  <c r="L299" i="206"/>
  <c r="L298" i="206"/>
  <c r="O298" i="206" s="1"/>
  <c r="D9" i="214" s="1"/>
  <c r="D14" i="212"/>
  <c r="O294" i="206"/>
  <c r="D16" i="212" s="1"/>
  <c r="O293" i="206"/>
  <c r="D15" i="212" s="1"/>
  <c r="O292" i="206"/>
  <c r="D13" i="212" s="1"/>
  <c r="L291" i="206"/>
  <c r="O290" i="206"/>
  <c r="O289" i="206"/>
  <c r="O288" i="206"/>
  <c r="D29" i="212" s="1"/>
  <c r="O287" i="206"/>
  <c r="D9" i="212" s="1"/>
  <c r="L285" i="206"/>
  <c r="O285" i="206" s="1"/>
  <c r="D16" i="213" s="1"/>
  <c r="D14" i="213"/>
  <c r="O281" i="206"/>
  <c r="D13" i="213" s="1"/>
  <c r="L280" i="206"/>
  <c r="O279" i="206"/>
  <c r="D36" i="213" s="1"/>
  <c r="O278" i="206"/>
  <c r="O277" i="206"/>
  <c r="D9" i="213" s="1"/>
  <c r="L275" i="206"/>
  <c r="O275" i="206" s="1"/>
  <c r="L269" i="206"/>
  <c r="O254" i="206"/>
  <c r="O253" i="206"/>
  <c r="D33" i="210"/>
  <c r="D32" i="210"/>
  <c r="D29" i="210"/>
  <c r="O234" i="206"/>
  <c r="D30" i="210"/>
  <c r="X232" i="206"/>
  <c r="L232" i="206"/>
  <c r="D24" i="210"/>
  <c r="O230" i="206"/>
  <c r="J229" i="206"/>
  <c r="L224" i="206"/>
  <c r="L222" i="206" s="1"/>
  <c r="M222" i="206"/>
  <c r="O221" i="206"/>
  <c r="L218" i="206"/>
  <c r="L217" i="206"/>
  <c r="L215" i="206"/>
  <c r="O215" i="206" s="1"/>
  <c r="L212" i="206"/>
  <c r="L211" i="206"/>
  <c r="L208" i="206"/>
  <c r="L204" i="206"/>
  <c r="L195" i="206"/>
  <c r="O194" i="206"/>
  <c r="O191" i="206"/>
  <c r="L190" i="206"/>
  <c r="L189" i="206"/>
  <c r="L188" i="206" s="1"/>
  <c r="O188" i="206" s="1"/>
  <c r="J186" i="206"/>
  <c r="H185" i="206"/>
  <c r="E185" i="206"/>
  <c r="O184" i="206"/>
  <c r="L183" i="206"/>
  <c r="I183" i="206" s="1"/>
  <c r="O182" i="206"/>
  <c r="F20" i="213" s="1"/>
  <c r="O181" i="206"/>
  <c r="F19" i="213" s="1"/>
  <c r="O180" i="206"/>
  <c r="F18" i="213" s="1"/>
  <c r="L179" i="206"/>
  <c r="I179" i="206" s="1"/>
  <c r="M178" i="206"/>
  <c r="C178" i="206"/>
  <c r="M177" i="206"/>
  <c r="C177" i="206"/>
  <c r="M176" i="206"/>
  <c r="C176" i="206"/>
  <c r="M175" i="206"/>
  <c r="C175" i="206"/>
  <c r="M174" i="206"/>
  <c r="C174" i="206"/>
  <c r="M173" i="206"/>
  <c r="C173" i="206"/>
  <c r="M172" i="206"/>
  <c r="C172" i="206"/>
  <c r="M171" i="206"/>
  <c r="C171" i="206"/>
  <c r="M170" i="206"/>
  <c r="L170" i="206"/>
  <c r="L167" i="206" s="1"/>
  <c r="C170" i="206"/>
  <c r="M169" i="206"/>
  <c r="C169" i="206"/>
  <c r="J167" i="206"/>
  <c r="I167" i="206"/>
  <c r="H167" i="206"/>
  <c r="G167" i="206"/>
  <c r="F167" i="206"/>
  <c r="E167" i="206"/>
  <c r="D167" i="206"/>
  <c r="M166" i="206"/>
  <c r="C166" i="206"/>
  <c r="M165" i="206"/>
  <c r="C165" i="206"/>
  <c r="M164" i="206"/>
  <c r="C164" i="206"/>
  <c r="M163" i="206"/>
  <c r="C163" i="206"/>
  <c r="M162" i="206"/>
  <c r="C162" i="206"/>
  <c r="M161" i="206"/>
  <c r="C161" i="206"/>
  <c r="M160" i="206"/>
  <c r="C160" i="206"/>
  <c r="M159" i="206"/>
  <c r="C159" i="206"/>
  <c r="M158" i="206"/>
  <c r="C158" i="206"/>
  <c r="M157" i="206"/>
  <c r="C157" i="206"/>
  <c r="M156" i="206"/>
  <c r="L156" i="206"/>
  <c r="L153" i="206" s="1"/>
  <c r="C156" i="206"/>
  <c r="M155" i="206"/>
  <c r="C155" i="206"/>
  <c r="J153" i="206"/>
  <c r="I153" i="206"/>
  <c r="H153" i="206"/>
  <c r="G153" i="206"/>
  <c r="F153" i="206"/>
  <c r="E153" i="206"/>
  <c r="D153" i="206"/>
  <c r="M152" i="206"/>
  <c r="C152" i="206"/>
  <c r="M151" i="206"/>
  <c r="C151" i="206"/>
  <c r="M150" i="206"/>
  <c r="C150" i="206"/>
  <c r="M149" i="206"/>
  <c r="C149" i="206"/>
  <c r="M148" i="206"/>
  <c r="C148" i="206"/>
  <c r="M147" i="206"/>
  <c r="C147" i="206"/>
  <c r="M146" i="206"/>
  <c r="C146" i="206"/>
  <c r="M145" i="206"/>
  <c r="C145" i="206"/>
  <c r="M144" i="206"/>
  <c r="C144" i="206"/>
  <c r="M143" i="206"/>
  <c r="L143" i="206"/>
  <c r="L140" i="206" s="1"/>
  <c r="C143" i="206"/>
  <c r="M142" i="206"/>
  <c r="C142" i="206"/>
  <c r="J140" i="206"/>
  <c r="I140" i="206"/>
  <c r="H140" i="206"/>
  <c r="G140" i="206"/>
  <c r="F140" i="206"/>
  <c r="E140" i="206"/>
  <c r="D140" i="206"/>
  <c r="M139" i="206"/>
  <c r="C139" i="206"/>
  <c r="M138" i="206"/>
  <c r="C138" i="206"/>
  <c r="M137" i="206"/>
  <c r="C137" i="206"/>
  <c r="M136" i="206"/>
  <c r="C136" i="206"/>
  <c r="M135" i="206"/>
  <c r="C135" i="206"/>
  <c r="M134" i="206"/>
  <c r="C134" i="206"/>
  <c r="M133" i="206"/>
  <c r="C133" i="206"/>
  <c r="M132" i="206"/>
  <c r="C132" i="206"/>
  <c r="M131" i="206"/>
  <c r="L131" i="206"/>
  <c r="L128" i="206" s="1"/>
  <c r="C131" i="206"/>
  <c r="M130" i="206"/>
  <c r="C130" i="206"/>
  <c r="J128" i="206"/>
  <c r="I128" i="206"/>
  <c r="H128" i="206"/>
  <c r="G128" i="206"/>
  <c r="F128" i="206"/>
  <c r="E128" i="206"/>
  <c r="D128" i="206"/>
  <c r="M127" i="206"/>
  <c r="C127" i="206"/>
  <c r="M126" i="206"/>
  <c r="C126" i="206"/>
  <c r="M125" i="206"/>
  <c r="C125" i="206"/>
  <c r="M124" i="206"/>
  <c r="C124" i="206"/>
  <c r="M123" i="206"/>
  <c r="C123" i="206"/>
  <c r="M122" i="206"/>
  <c r="C122" i="206"/>
  <c r="M121" i="206"/>
  <c r="C121" i="206"/>
  <c r="M120" i="206"/>
  <c r="C120" i="206"/>
  <c r="M119" i="206"/>
  <c r="C119" i="206"/>
  <c r="M118" i="206"/>
  <c r="L118" i="206"/>
  <c r="C118" i="206"/>
  <c r="M117" i="206"/>
  <c r="C117" i="206"/>
  <c r="J115" i="206"/>
  <c r="I115" i="206"/>
  <c r="H115" i="206"/>
  <c r="G115" i="206"/>
  <c r="F115" i="206"/>
  <c r="E115" i="206"/>
  <c r="D115" i="206"/>
  <c r="M114" i="206"/>
  <c r="C114" i="206"/>
  <c r="M113" i="206"/>
  <c r="C113" i="206"/>
  <c r="M112" i="206"/>
  <c r="C112" i="206"/>
  <c r="M111" i="206"/>
  <c r="C111" i="206"/>
  <c r="M110" i="206"/>
  <c r="C110" i="206"/>
  <c r="M109" i="206"/>
  <c r="C109" i="206"/>
  <c r="M108" i="206"/>
  <c r="C108" i="206"/>
  <c r="M107" i="206"/>
  <c r="C107" i="206"/>
  <c r="M106" i="206"/>
  <c r="L106" i="206"/>
  <c r="C106" i="206"/>
  <c r="M105" i="206"/>
  <c r="C105" i="206"/>
  <c r="J103" i="206"/>
  <c r="I103" i="206"/>
  <c r="H103" i="206"/>
  <c r="G103" i="206"/>
  <c r="F103" i="206"/>
  <c r="E103" i="206"/>
  <c r="D103" i="206"/>
  <c r="M102" i="206"/>
  <c r="C102" i="206"/>
  <c r="M101" i="206"/>
  <c r="C101" i="206"/>
  <c r="M100" i="206"/>
  <c r="C100" i="206"/>
  <c r="M99" i="206"/>
  <c r="C99" i="206"/>
  <c r="M98" i="206"/>
  <c r="C98" i="206"/>
  <c r="M97" i="206"/>
  <c r="C97" i="206"/>
  <c r="M96" i="206"/>
  <c r="C96" i="206"/>
  <c r="M95" i="206"/>
  <c r="C95" i="206"/>
  <c r="M94" i="206"/>
  <c r="L94" i="206"/>
  <c r="L91" i="206" s="1"/>
  <c r="C94" i="206"/>
  <c r="M93" i="206"/>
  <c r="C93" i="206"/>
  <c r="J91" i="206"/>
  <c r="I91" i="206"/>
  <c r="H91" i="206"/>
  <c r="G91" i="206"/>
  <c r="F91" i="206"/>
  <c r="E91" i="206"/>
  <c r="D91" i="206"/>
  <c r="M90" i="206"/>
  <c r="C90" i="206"/>
  <c r="M89" i="206"/>
  <c r="C89" i="206"/>
  <c r="M88" i="206"/>
  <c r="C88" i="206"/>
  <c r="M87" i="206"/>
  <c r="C87" i="206"/>
  <c r="M86" i="206"/>
  <c r="C86" i="206"/>
  <c r="M85" i="206"/>
  <c r="C85" i="206"/>
  <c r="M84" i="206"/>
  <c r="C84" i="206"/>
  <c r="M83" i="206"/>
  <c r="C83" i="206"/>
  <c r="M82" i="206"/>
  <c r="C82" i="206"/>
  <c r="M81" i="206"/>
  <c r="L81" i="206"/>
  <c r="L78" i="206" s="1"/>
  <c r="C81" i="206"/>
  <c r="M80" i="206"/>
  <c r="C80" i="206"/>
  <c r="J78" i="206"/>
  <c r="I78" i="206"/>
  <c r="H78" i="206"/>
  <c r="G78" i="206"/>
  <c r="F78" i="206"/>
  <c r="E78" i="206"/>
  <c r="D78" i="206"/>
  <c r="M77" i="206"/>
  <c r="C77" i="206"/>
  <c r="M76" i="206"/>
  <c r="C76" i="206"/>
  <c r="M75" i="206"/>
  <c r="C75" i="206"/>
  <c r="C74" i="206"/>
  <c r="O74" i="206" s="1"/>
  <c r="C73" i="206"/>
  <c r="O73" i="206" s="1"/>
  <c r="M72" i="206"/>
  <c r="C72" i="206"/>
  <c r="M71" i="206"/>
  <c r="C71" i="206"/>
  <c r="M70" i="206"/>
  <c r="C70" i="206"/>
  <c r="M69" i="206"/>
  <c r="C69" i="206"/>
  <c r="M68" i="206"/>
  <c r="L68" i="206"/>
  <c r="L65" i="206" s="1"/>
  <c r="C68" i="206"/>
  <c r="M67" i="206"/>
  <c r="C67" i="206"/>
  <c r="J65" i="206"/>
  <c r="I65" i="206"/>
  <c r="H65" i="206"/>
  <c r="G65" i="206"/>
  <c r="F65" i="206"/>
  <c r="E65" i="206"/>
  <c r="D65" i="206"/>
  <c r="M64" i="206"/>
  <c r="C64" i="206"/>
  <c r="M63" i="206"/>
  <c r="C63" i="206"/>
  <c r="M62" i="206"/>
  <c r="C62" i="206"/>
  <c r="M61" i="206"/>
  <c r="C61" i="206"/>
  <c r="M60" i="206"/>
  <c r="C60" i="206"/>
  <c r="M59" i="206"/>
  <c r="C59" i="206"/>
  <c r="M58" i="206"/>
  <c r="C58" i="206"/>
  <c r="M57" i="206"/>
  <c r="L57" i="206"/>
  <c r="C57" i="206"/>
  <c r="M56" i="206"/>
  <c r="C56" i="206"/>
  <c r="J54" i="206"/>
  <c r="I54" i="206"/>
  <c r="H54" i="206"/>
  <c r="G54" i="206"/>
  <c r="F54" i="206"/>
  <c r="E54" i="206"/>
  <c r="D54" i="206"/>
  <c r="M53" i="206"/>
  <c r="C53" i="206"/>
  <c r="M52" i="206"/>
  <c r="C52" i="206"/>
  <c r="M51" i="206"/>
  <c r="C51" i="206"/>
  <c r="M50" i="206"/>
  <c r="C50" i="206"/>
  <c r="M49" i="206"/>
  <c r="C49" i="206"/>
  <c r="M48" i="206"/>
  <c r="C48" i="206"/>
  <c r="M47" i="206"/>
  <c r="C47" i="206"/>
  <c r="M46" i="206"/>
  <c r="C46" i="206"/>
  <c r="M45" i="206"/>
  <c r="C45" i="206"/>
  <c r="M44" i="206"/>
  <c r="C44" i="206"/>
  <c r="M43" i="206"/>
  <c r="C43" i="206"/>
  <c r="M42" i="206"/>
  <c r="L42" i="206"/>
  <c r="L39" i="206" s="1"/>
  <c r="C42" i="206"/>
  <c r="M41" i="206"/>
  <c r="C41" i="206"/>
  <c r="J39" i="206"/>
  <c r="I39" i="206"/>
  <c r="H39" i="206"/>
  <c r="G39" i="206"/>
  <c r="F39" i="206"/>
  <c r="E39" i="206"/>
  <c r="D39" i="206"/>
  <c r="M38" i="206"/>
  <c r="C38" i="206"/>
  <c r="M37" i="206"/>
  <c r="C37" i="206"/>
  <c r="M36" i="206"/>
  <c r="C36" i="206"/>
  <c r="M35" i="206"/>
  <c r="C35" i="206"/>
  <c r="M34" i="206"/>
  <c r="C34" i="206"/>
  <c r="M33" i="206"/>
  <c r="C33" i="206"/>
  <c r="M32" i="206"/>
  <c r="C32" i="206"/>
  <c r="M31" i="206"/>
  <c r="C31" i="206"/>
  <c r="M30" i="206"/>
  <c r="L30" i="206"/>
  <c r="C30" i="206"/>
  <c r="M29" i="206"/>
  <c r="C29" i="206"/>
  <c r="J27" i="206"/>
  <c r="I27" i="206"/>
  <c r="H27" i="206"/>
  <c r="G27" i="206"/>
  <c r="F27" i="206"/>
  <c r="E27" i="206"/>
  <c r="D27" i="206"/>
  <c r="C26" i="206"/>
  <c r="O26" i="206" s="1"/>
  <c r="C25" i="206"/>
  <c r="O25" i="206" s="1"/>
  <c r="M24" i="206"/>
  <c r="C24" i="206"/>
  <c r="M23" i="206"/>
  <c r="C23" i="206"/>
  <c r="C22" i="206"/>
  <c r="O22" i="206" s="1"/>
  <c r="C21" i="206"/>
  <c r="O21" i="206" s="1"/>
  <c r="C20" i="206"/>
  <c r="C19" i="206"/>
  <c r="M18" i="206"/>
  <c r="C18" i="206"/>
  <c r="M17" i="206"/>
  <c r="L17" i="206"/>
  <c r="L14" i="206" s="1"/>
  <c r="C17" i="206"/>
  <c r="M16" i="206"/>
  <c r="C16" i="206"/>
  <c r="J14" i="206"/>
  <c r="I14" i="206"/>
  <c r="H14" i="206"/>
  <c r="G14" i="206"/>
  <c r="F14" i="206"/>
  <c r="E14" i="206"/>
  <c r="D14" i="206"/>
  <c r="K13" i="206"/>
  <c r="K12" i="206" s="1"/>
  <c r="O9" i="206"/>
  <c r="N9" i="206"/>
  <c r="L9" i="206"/>
  <c r="K9" i="206"/>
  <c r="J9" i="206"/>
  <c r="I9" i="206"/>
  <c r="H9" i="206"/>
  <c r="G9" i="206"/>
  <c r="F9" i="206"/>
  <c r="E9" i="206"/>
  <c r="D9" i="206"/>
  <c r="C9" i="206"/>
  <c r="D41" i="165"/>
  <c r="E41" i="165"/>
  <c r="F41" i="165"/>
  <c r="G41" i="165"/>
  <c r="H41" i="165"/>
  <c r="C41" i="165"/>
  <c r="D17" i="165"/>
  <c r="E17" i="165"/>
  <c r="F17" i="165"/>
  <c r="G17" i="165"/>
  <c r="H17" i="165"/>
  <c r="C17" i="165"/>
  <c r="I18" i="165"/>
  <c r="I19" i="165"/>
  <c r="I20" i="165"/>
  <c r="I42" i="165"/>
  <c r="D58" i="165"/>
  <c r="D56" i="165" s="1"/>
  <c r="E58" i="165"/>
  <c r="E56" i="165" s="1"/>
  <c r="F58" i="165"/>
  <c r="F56" i="165" s="1"/>
  <c r="G58" i="165"/>
  <c r="G56" i="165" s="1"/>
  <c r="H58" i="165"/>
  <c r="H56" i="165" s="1"/>
  <c r="C58" i="165"/>
  <c r="I38" i="165"/>
  <c r="I39" i="165"/>
  <c r="I37" i="165"/>
  <c r="D36" i="165"/>
  <c r="E36" i="165"/>
  <c r="F36" i="165"/>
  <c r="G36" i="165"/>
  <c r="H36" i="165"/>
  <c r="C36" i="165"/>
  <c r="E22" i="165"/>
  <c r="F22" i="165"/>
  <c r="G22" i="165"/>
  <c r="H22" i="165"/>
  <c r="D70" i="165"/>
  <c r="E70" i="165"/>
  <c r="F70" i="165"/>
  <c r="G70" i="165"/>
  <c r="H70" i="165"/>
  <c r="D65" i="165"/>
  <c r="E65" i="165"/>
  <c r="F65" i="165"/>
  <c r="G65" i="165"/>
  <c r="H65" i="165"/>
  <c r="I64" i="165"/>
  <c r="I63" i="165"/>
  <c r="I62" i="165"/>
  <c r="I61" i="165"/>
  <c r="I59" i="165"/>
  <c r="I60" i="165"/>
  <c r="I55" i="165"/>
  <c r="I54" i="165" s="1"/>
  <c r="D54" i="165"/>
  <c r="E54" i="165"/>
  <c r="F54" i="165"/>
  <c r="G54" i="165"/>
  <c r="H54" i="165"/>
  <c r="C54" i="165"/>
  <c r="D44" i="165"/>
  <c r="E44" i="165"/>
  <c r="F44" i="165"/>
  <c r="G44" i="165"/>
  <c r="H44" i="165"/>
  <c r="O211" i="206" l="1"/>
  <c r="L210" i="206"/>
  <c r="I210" i="206" s="1"/>
  <c r="O217" i="206"/>
  <c r="L216" i="206"/>
  <c r="O340" i="206"/>
  <c r="N338" i="206"/>
  <c r="O334" i="206"/>
  <c r="Q194" i="206"/>
  <c r="O327" i="206"/>
  <c r="O208" i="206"/>
  <c r="Q197" i="206" s="1"/>
  <c r="O189" i="206"/>
  <c r="O190" i="206"/>
  <c r="Q193" i="206" s="1"/>
  <c r="O382" i="206"/>
  <c r="D18" i="210" s="1"/>
  <c r="L379" i="206"/>
  <c r="I379" i="206" s="1"/>
  <c r="F17" i="213"/>
  <c r="D12" i="212"/>
  <c r="D11" i="212" s="1"/>
  <c r="D15" i="210"/>
  <c r="C69" i="165"/>
  <c r="I69" i="165" s="1"/>
  <c r="D22" i="210"/>
  <c r="C57" i="165"/>
  <c r="I57" i="165" s="1"/>
  <c r="D29" i="213"/>
  <c r="C45" i="165"/>
  <c r="D26" i="213"/>
  <c r="E13" i="206"/>
  <c r="E12" i="206" s="1"/>
  <c r="E396" i="206" s="1"/>
  <c r="N322" i="206"/>
  <c r="O204" i="206"/>
  <c r="N269" i="206"/>
  <c r="N267" i="206" s="1"/>
  <c r="O270" i="206"/>
  <c r="D34" i="210" s="1"/>
  <c r="N299" i="206"/>
  <c r="N328" i="206"/>
  <c r="O328" i="206" s="1"/>
  <c r="Q224" i="206"/>
  <c r="N224" i="206"/>
  <c r="N222" i="206" s="1"/>
  <c r="I222" i="206"/>
  <c r="O271" i="206"/>
  <c r="D26" i="210" s="1"/>
  <c r="D25" i="210" s="1"/>
  <c r="N329" i="206"/>
  <c r="O329" i="206" s="1"/>
  <c r="N337" i="206"/>
  <c r="O337" i="206" s="1"/>
  <c r="O199" i="206"/>
  <c r="N330" i="206"/>
  <c r="O330" i="206" s="1"/>
  <c r="Q212" i="206"/>
  <c r="N212" i="206"/>
  <c r="N323" i="206"/>
  <c r="O323" i="206" s="1"/>
  <c r="N331" i="206"/>
  <c r="O331" i="206" s="1"/>
  <c r="Q383" i="206"/>
  <c r="N383" i="206"/>
  <c r="Q308" i="206"/>
  <c r="N308" i="206"/>
  <c r="N314" i="206"/>
  <c r="O314" i="206" s="1"/>
  <c r="N218" i="206"/>
  <c r="Q291" i="206"/>
  <c r="N291" i="206"/>
  <c r="Q232" i="206"/>
  <c r="N232" i="206"/>
  <c r="O232" i="206" s="1"/>
  <c r="Q280" i="206"/>
  <c r="N280" i="206"/>
  <c r="N335" i="206"/>
  <c r="O335" i="206" s="1"/>
  <c r="N318" i="206"/>
  <c r="O318" i="206" s="1"/>
  <c r="N313" i="206"/>
  <c r="N336" i="206"/>
  <c r="O336" i="206" s="1"/>
  <c r="D28" i="213"/>
  <c r="D34" i="213"/>
  <c r="D12" i="213"/>
  <c r="J13" i="206"/>
  <c r="J12" i="206" s="1"/>
  <c r="J396" i="206" s="1"/>
  <c r="D13" i="206"/>
  <c r="D23" i="210"/>
  <c r="O132" i="206"/>
  <c r="O144" i="206"/>
  <c r="O127" i="206"/>
  <c r="O134" i="206"/>
  <c r="O152" i="206"/>
  <c r="D185" i="206"/>
  <c r="L226" i="206"/>
  <c r="O250" i="206"/>
  <c r="M39" i="206"/>
  <c r="O43" i="206"/>
  <c r="O45" i="206"/>
  <c r="O47" i="206"/>
  <c r="O51" i="206"/>
  <c r="O53" i="206"/>
  <c r="O59" i="206"/>
  <c r="O61" i="206"/>
  <c r="N81" i="206"/>
  <c r="Q81" i="206" s="1"/>
  <c r="O87" i="206"/>
  <c r="O89" i="206"/>
  <c r="O93" i="206"/>
  <c r="O136" i="206"/>
  <c r="O16" i="206"/>
  <c r="O50" i="206"/>
  <c r="O52" i="206"/>
  <c r="M54" i="206"/>
  <c r="O60" i="206"/>
  <c r="O62" i="206"/>
  <c r="O64" i="206"/>
  <c r="O82" i="206"/>
  <c r="O88" i="206"/>
  <c r="O99" i="206"/>
  <c r="O109" i="206"/>
  <c r="O114" i="206"/>
  <c r="O120" i="206"/>
  <c r="O122" i="206"/>
  <c r="O157" i="206"/>
  <c r="O161" i="206"/>
  <c r="O163" i="206"/>
  <c r="O32" i="206"/>
  <c r="O34" i="206"/>
  <c r="O38" i="206"/>
  <c r="O76" i="206"/>
  <c r="O80" i="206"/>
  <c r="O35" i="206"/>
  <c r="O37" i="206"/>
  <c r="N68" i="206"/>
  <c r="Q68" i="206" s="1"/>
  <c r="O96" i="206"/>
  <c r="O102" i="206"/>
  <c r="O108" i="206"/>
  <c r="O111" i="206"/>
  <c r="O252" i="206"/>
  <c r="D20" i="210" s="1"/>
  <c r="O124" i="206"/>
  <c r="O126" i="206"/>
  <c r="M153" i="206"/>
  <c r="O348" i="206"/>
  <c r="O345" i="206" s="1"/>
  <c r="O359" i="206"/>
  <c r="I367" i="206"/>
  <c r="O386" i="206"/>
  <c r="O385" i="206" s="1"/>
  <c r="O95" i="206"/>
  <c r="L345" i="206"/>
  <c r="O77" i="206"/>
  <c r="O41" i="206"/>
  <c r="N42" i="206"/>
  <c r="N39" i="206" s="1"/>
  <c r="O119" i="206"/>
  <c r="N131" i="206"/>
  <c r="Q131" i="206" s="1"/>
  <c r="O179" i="206"/>
  <c r="Q218" i="206"/>
  <c r="L356" i="206"/>
  <c r="I356" i="206" s="1"/>
  <c r="I357" i="206"/>
  <c r="Q299" i="206"/>
  <c r="N94" i="206"/>
  <c r="O94" i="206" s="1"/>
  <c r="N170" i="206"/>
  <c r="O170" i="206" s="1"/>
  <c r="O183" i="206"/>
  <c r="I346" i="206"/>
  <c r="I345" i="206" s="1"/>
  <c r="O171" i="206"/>
  <c r="O173" i="206"/>
  <c r="O175" i="206"/>
  <c r="O177" i="206"/>
  <c r="O58" i="206"/>
  <c r="O23" i="206"/>
  <c r="O18" i="206"/>
  <c r="O24" i="206"/>
  <c r="O31" i="206"/>
  <c r="O33" i="206"/>
  <c r="O72" i="206"/>
  <c r="O90" i="206"/>
  <c r="O101" i="206"/>
  <c r="O137" i="206"/>
  <c r="O139" i="206"/>
  <c r="O148" i="206"/>
  <c r="O113" i="206"/>
  <c r="O121" i="206"/>
  <c r="O123" i="206"/>
  <c r="O125" i="206"/>
  <c r="O142" i="206"/>
  <c r="O145" i="206"/>
  <c r="O149" i="206"/>
  <c r="O151" i="206"/>
  <c r="O158" i="206"/>
  <c r="O160" i="206"/>
  <c r="O162" i="206"/>
  <c r="O164" i="206"/>
  <c r="O166" i="206"/>
  <c r="O172" i="206"/>
  <c r="O174" i="206"/>
  <c r="O178" i="206"/>
  <c r="L371" i="206"/>
  <c r="I371" i="206" s="1"/>
  <c r="O71" i="206"/>
  <c r="M78" i="206"/>
  <c r="O86" i="206"/>
  <c r="M91" i="206"/>
  <c r="O138" i="206"/>
  <c r="L249" i="206"/>
  <c r="M19" i="206"/>
  <c r="O19" i="206" s="1"/>
  <c r="O48" i="206"/>
  <c r="M65" i="206"/>
  <c r="O135" i="206"/>
  <c r="O146" i="206"/>
  <c r="O150" i="206"/>
  <c r="O165" i="206"/>
  <c r="O176" i="206"/>
  <c r="L332" i="206"/>
  <c r="C80" i="165"/>
  <c r="I80" i="165" s="1"/>
  <c r="O36" i="206"/>
  <c r="O67" i="206"/>
  <c r="O70" i="206"/>
  <c r="O75" i="206"/>
  <c r="O83" i="206"/>
  <c r="O85" i="206"/>
  <c r="O98" i="206"/>
  <c r="O100" i="206"/>
  <c r="O107" i="206"/>
  <c r="N118" i="206"/>
  <c r="O118" i="206" s="1"/>
  <c r="M128" i="206"/>
  <c r="C14" i="206"/>
  <c r="M27" i="206"/>
  <c r="O49" i="206"/>
  <c r="O159" i="206"/>
  <c r="L352" i="206"/>
  <c r="L351" i="206" s="1"/>
  <c r="C79" i="165"/>
  <c r="I79" i="165" s="1"/>
  <c r="O69" i="206"/>
  <c r="O84" i="206"/>
  <c r="O97" i="206"/>
  <c r="O110" i="206"/>
  <c r="O112" i="206"/>
  <c r="O130" i="206"/>
  <c r="O133" i="206"/>
  <c r="O147" i="206"/>
  <c r="N156" i="206"/>
  <c r="N153" i="206" s="1"/>
  <c r="L297" i="206"/>
  <c r="I297" i="206" s="1"/>
  <c r="L319" i="206"/>
  <c r="I17" i="165"/>
  <c r="I41" i="165"/>
  <c r="O333" i="206"/>
  <c r="D17" i="209" s="1"/>
  <c r="O355" i="206"/>
  <c r="C91" i="206"/>
  <c r="C65" i="206"/>
  <c r="C128" i="206"/>
  <c r="L267" i="206"/>
  <c r="I267" i="206" s="1"/>
  <c r="N17" i="206"/>
  <c r="O17" i="206" s="1"/>
  <c r="C39" i="206"/>
  <c r="O268" i="206"/>
  <c r="D9" i="210" s="1"/>
  <c r="Q269" i="206"/>
  <c r="K396" i="206"/>
  <c r="O44" i="206"/>
  <c r="O371" i="206"/>
  <c r="F13" i="206"/>
  <c r="F12" i="206" s="1"/>
  <c r="L311" i="206"/>
  <c r="G13" i="206"/>
  <c r="G12" i="206" s="1"/>
  <c r="L115" i="206"/>
  <c r="O312" i="206"/>
  <c r="D14" i="209" s="1"/>
  <c r="M115" i="206"/>
  <c r="L286" i="206"/>
  <c r="I286" i="206" s="1"/>
  <c r="L325" i="206"/>
  <c r="L54" i="206"/>
  <c r="N57" i="206"/>
  <c r="O46" i="206"/>
  <c r="M103" i="206"/>
  <c r="L338" i="206"/>
  <c r="M20" i="206"/>
  <c r="O20" i="206" s="1"/>
  <c r="C153" i="206"/>
  <c r="C167" i="206"/>
  <c r="L276" i="206"/>
  <c r="I276" i="206" s="1"/>
  <c r="C27" i="206"/>
  <c r="O169" i="206"/>
  <c r="L252" i="206"/>
  <c r="O56" i="206"/>
  <c r="C115" i="206"/>
  <c r="O29" i="206"/>
  <c r="L103" i="206"/>
  <c r="N106" i="206"/>
  <c r="C78" i="206"/>
  <c r="C140" i="206"/>
  <c r="C103" i="206"/>
  <c r="M140" i="206"/>
  <c r="H13" i="206"/>
  <c r="H12" i="206" s="1"/>
  <c r="H396" i="206" s="1"/>
  <c r="O251" i="206"/>
  <c r="O380" i="206"/>
  <c r="I13" i="206"/>
  <c r="O105" i="206"/>
  <c r="M167" i="206"/>
  <c r="N143" i="206"/>
  <c r="O143" i="206" s="1"/>
  <c r="L27" i="206"/>
  <c r="N30" i="206"/>
  <c r="O30" i="206" s="1"/>
  <c r="C54" i="206"/>
  <c r="O63" i="206"/>
  <c r="O117" i="206"/>
  <c r="O155" i="206"/>
  <c r="I36" i="165"/>
  <c r="G21" i="165"/>
  <c r="I58" i="165"/>
  <c r="H43" i="165"/>
  <c r="G43" i="165"/>
  <c r="H21" i="165"/>
  <c r="F43" i="165"/>
  <c r="E43" i="165"/>
  <c r="D43" i="165"/>
  <c r="F21" i="165"/>
  <c r="E21" i="165"/>
  <c r="Q189" i="206" l="1"/>
  <c r="O338" i="206"/>
  <c r="N229" i="206"/>
  <c r="N332" i="206"/>
  <c r="O332" i="206" s="1"/>
  <c r="O299" i="206"/>
  <c r="D10" i="214" s="1"/>
  <c r="D8" i="214" s="1"/>
  <c r="D16" i="214" s="1"/>
  <c r="N297" i="206"/>
  <c r="Q196" i="206"/>
  <c r="O322" i="206"/>
  <c r="N319" i="206"/>
  <c r="O319" i="206" s="1"/>
  <c r="O383" i="206"/>
  <c r="C68" i="165" s="1"/>
  <c r="N379" i="206"/>
  <c r="N370" i="206" s="1"/>
  <c r="N369" i="206" s="1"/>
  <c r="O313" i="206"/>
  <c r="Q313" i="206" s="1"/>
  <c r="N311" i="206"/>
  <c r="O311" i="206" s="1"/>
  <c r="N325" i="206"/>
  <c r="O325" i="206" s="1"/>
  <c r="O280" i="206"/>
  <c r="O276" i="206" s="1"/>
  <c r="N276" i="206"/>
  <c r="O308" i="206"/>
  <c r="D10" i="209" s="1"/>
  <c r="N305" i="206"/>
  <c r="O212" i="206"/>
  <c r="N210" i="206"/>
  <c r="O291" i="206"/>
  <c r="O286" i="206" s="1"/>
  <c r="N286" i="206"/>
  <c r="O218" i="206"/>
  <c r="N216" i="206"/>
  <c r="O216" i="206" s="1"/>
  <c r="I249" i="206"/>
  <c r="L229" i="206"/>
  <c r="O357" i="206"/>
  <c r="O356" i="206" s="1"/>
  <c r="C46" i="165"/>
  <c r="C44" i="165" s="1"/>
  <c r="C56" i="165"/>
  <c r="I56" i="165"/>
  <c r="D13" i="210"/>
  <c r="C66" i="165"/>
  <c r="I66" i="165" s="1"/>
  <c r="D14" i="210"/>
  <c r="O297" i="206"/>
  <c r="D27" i="213"/>
  <c r="D25" i="213" s="1"/>
  <c r="O269" i="206"/>
  <c r="D10" i="210" s="1"/>
  <c r="D8" i="210" s="1"/>
  <c r="L187" i="206"/>
  <c r="I187" i="206" s="1"/>
  <c r="O224" i="206"/>
  <c r="O222" i="206" s="1"/>
  <c r="N187" i="206"/>
  <c r="O195" i="206"/>
  <c r="D12" i="206"/>
  <c r="D396" i="206" s="1"/>
  <c r="O352" i="206"/>
  <c r="O351" i="206" s="1"/>
  <c r="D24" i="213"/>
  <c r="D21" i="213" s="1"/>
  <c r="O249" i="206"/>
  <c r="Q170" i="206"/>
  <c r="I216" i="206"/>
  <c r="O131" i="206"/>
  <c r="O128" i="206" s="1"/>
  <c r="N167" i="206"/>
  <c r="O68" i="206"/>
  <c r="O65" i="206" s="1"/>
  <c r="O379" i="206"/>
  <c r="O370" i="206" s="1"/>
  <c r="O369" i="206" s="1"/>
  <c r="I226" i="206"/>
  <c r="O81" i="206"/>
  <c r="O78" i="206" s="1"/>
  <c r="N78" i="206"/>
  <c r="N128" i="206"/>
  <c r="L13" i="206"/>
  <c r="N91" i="206"/>
  <c r="Q42" i="206"/>
  <c r="N65" i="206"/>
  <c r="O140" i="206"/>
  <c r="I352" i="206"/>
  <c r="I351" i="206" s="1"/>
  <c r="I78" i="165"/>
  <c r="I77" i="165" s="1"/>
  <c r="O42" i="206"/>
  <c r="O39" i="206" s="1"/>
  <c r="C25" i="165" s="1"/>
  <c r="I25" i="165" s="1"/>
  <c r="Q118" i="206"/>
  <c r="O156" i="206"/>
  <c r="O153" i="206" s="1"/>
  <c r="C34" i="165" s="1"/>
  <c r="I34" i="165" s="1"/>
  <c r="O167" i="206"/>
  <c r="Q156" i="206"/>
  <c r="N115" i="206"/>
  <c r="L370" i="206"/>
  <c r="I370" i="206" s="1"/>
  <c r="I369" i="206" s="1"/>
  <c r="O91" i="206"/>
  <c r="M14" i="206"/>
  <c r="M13" i="206" s="1"/>
  <c r="M12" i="206" s="1"/>
  <c r="O115" i="206"/>
  <c r="Q94" i="206"/>
  <c r="C78" i="165"/>
  <c r="C77" i="165" s="1"/>
  <c r="C13" i="206"/>
  <c r="C12" i="206" s="1"/>
  <c r="C396" i="206" s="1"/>
  <c r="O14" i="206"/>
  <c r="Q57" i="206"/>
  <c r="N54" i="206"/>
  <c r="N14" i="206"/>
  <c r="Q17" i="206"/>
  <c r="I252" i="206"/>
  <c r="Q106" i="206"/>
  <c r="N103" i="206"/>
  <c r="O27" i="206"/>
  <c r="Q30" i="206"/>
  <c r="N27" i="206"/>
  <c r="O106" i="206"/>
  <c r="O103" i="206" s="1"/>
  <c r="N140" i="206"/>
  <c r="Q143" i="206"/>
  <c r="O57" i="206"/>
  <c r="O54" i="206" s="1"/>
  <c r="D22" i="165"/>
  <c r="D21" i="165" s="1"/>
  <c r="D12" i="210" l="1"/>
  <c r="N304" i="206"/>
  <c r="Q192" i="206"/>
  <c r="Q195" i="206"/>
  <c r="O210" i="206"/>
  <c r="D10" i="213"/>
  <c r="D8" i="213" s="1"/>
  <c r="O187" i="206"/>
  <c r="D10" i="212"/>
  <c r="D8" i="212" s="1"/>
  <c r="D19" i="210"/>
  <c r="D17" i="210" s="1"/>
  <c r="O267" i="206"/>
  <c r="O229" i="206" s="1"/>
  <c r="C43" i="165"/>
  <c r="D11" i="213"/>
  <c r="C65" i="165"/>
  <c r="I68" i="165"/>
  <c r="I65" i="165" s="1"/>
  <c r="C76" i="165"/>
  <c r="R13" i="165" s="1"/>
  <c r="Q13" i="165"/>
  <c r="H9" i="212"/>
  <c r="L186" i="206"/>
  <c r="C33" i="165"/>
  <c r="I33" i="165" s="1"/>
  <c r="I186" i="206"/>
  <c r="C35" i="165"/>
  <c r="I35" i="165" s="1"/>
  <c r="C28" i="165"/>
  <c r="I28" i="165" s="1"/>
  <c r="C29" i="165"/>
  <c r="I29" i="165" s="1"/>
  <c r="C32" i="165"/>
  <c r="I32" i="165" s="1"/>
  <c r="L369" i="206"/>
  <c r="C27" i="165"/>
  <c r="I27" i="165" s="1"/>
  <c r="C24" i="165"/>
  <c r="I24" i="165" s="1"/>
  <c r="C30" i="165"/>
  <c r="I30" i="165" s="1"/>
  <c r="C23" i="165"/>
  <c r="I23" i="165" s="1"/>
  <c r="C31" i="165"/>
  <c r="I31" i="165" s="1"/>
  <c r="C26" i="165"/>
  <c r="I26" i="165" s="1"/>
  <c r="Q13" i="206"/>
  <c r="N13" i="206"/>
  <c r="N12" i="206" s="1"/>
  <c r="N396" i="206" s="1"/>
  <c r="O13" i="206"/>
  <c r="I229" i="206"/>
  <c r="D11" i="210" l="1"/>
  <c r="D35" i="210" s="1"/>
  <c r="Q185" i="206"/>
  <c r="Q12" i="206" s="1"/>
  <c r="O186" i="206"/>
  <c r="H9" i="213"/>
  <c r="D30" i="212"/>
  <c r="I76" i="165"/>
  <c r="D37" i="213"/>
  <c r="I185" i="206"/>
  <c r="I12" i="206" s="1"/>
  <c r="I396" i="206" s="1"/>
  <c r="I22" i="165"/>
  <c r="I21" i="165" s="1"/>
  <c r="C22" i="165"/>
  <c r="C21" i="165" s="1"/>
  <c r="E12" i="164"/>
  <c r="G12" i="164" s="1"/>
  <c r="F12" i="164"/>
  <c r="H12" i="164" s="1"/>
  <c r="E13" i="164"/>
  <c r="G13" i="164" s="1"/>
  <c r="F13" i="164"/>
  <c r="H13" i="164" s="1"/>
  <c r="E14" i="164"/>
  <c r="G14" i="164" s="1"/>
  <c r="F14" i="164"/>
  <c r="H14" i="164" s="1"/>
  <c r="E15" i="164"/>
  <c r="G15" i="164" s="1"/>
  <c r="F15" i="164"/>
  <c r="H15" i="164" s="1"/>
  <c r="E16" i="164"/>
  <c r="G16" i="164" s="1"/>
  <c r="F16" i="164"/>
  <c r="H16" i="164" s="1"/>
  <c r="E18" i="164"/>
  <c r="G18" i="164" s="1"/>
  <c r="F18" i="164"/>
  <c r="H18" i="164" s="1"/>
  <c r="E19" i="164"/>
  <c r="G19" i="164" s="1"/>
  <c r="F19" i="164"/>
  <c r="H19" i="164" s="1"/>
  <c r="E20" i="164"/>
  <c r="G20" i="164" s="1"/>
  <c r="F20" i="164"/>
  <c r="H20" i="164"/>
  <c r="E21" i="164"/>
  <c r="G21" i="164" s="1"/>
  <c r="F21" i="164"/>
  <c r="H21" i="164" s="1"/>
  <c r="E22" i="164"/>
  <c r="F22" i="164"/>
  <c r="H22" i="164" s="1"/>
  <c r="G22" i="164"/>
  <c r="E24" i="164"/>
  <c r="G24" i="164" s="1"/>
  <c r="F24" i="164"/>
  <c r="H24" i="164"/>
  <c r="E25" i="164"/>
  <c r="G25" i="164" s="1"/>
  <c r="F25" i="164"/>
  <c r="H25" i="164" s="1"/>
  <c r="E26" i="164"/>
  <c r="G26" i="164" s="1"/>
  <c r="F26" i="164"/>
  <c r="H26" i="164" s="1"/>
  <c r="E27" i="164"/>
  <c r="G27" i="164" s="1"/>
  <c r="F27" i="164"/>
  <c r="H27" i="164" s="1"/>
  <c r="E29" i="164"/>
  <c r="G29" i="164" s="1"/>
  <c r="E30" i="164"/>
  <c r="G30" i="164" s="1"/>
  <c r="F30" i="164"/>
  <c r="H30" i="164" s="1"/>
  <c r="E31" i="164"/>
  <c r="G31" i="164" s="1"/>
  <c r="E32" i="164"/>
  <c r="G32" i="164" s="1"/>
  <c r="F32" i="164"/>
  <c r="H32" i="164" s="1"/>
  <c r="E33" i="164"/>
  <c r="G33" i="164" s="1"/>
  <c r="F33" i="164"/>
  <c r="H33" i="164" s="1"/>
  <c r="E34" i="164"/>
  <c r="G34" i="164" s="1"/>
  <c r="F34" i="164"/>
  <c r="H34" i="164" s="1"/>
  <c r="E36" i="164"/>
  <c r="G36" i="164" s="1"/>
  <c r="F36" i="164"/>
  <c r="H36" i="164" s="1"/>
  <c r="E37" i="164"/>
  <c r="G37" i="164" s="1"/>
  <c r="F37" i="164"/>
  <c r="H37" i="164" s="1"/>
  <c r="E38" i="164"/>
  <c r="G38" i="164" s="1"/>
  <c r="E40" i="164"/>
  <c r="G40" i="164" s="1"/>
  <c r="F40" i="164"/>
  <c r="H40" i="164" s="1"/>
  <c r="E41" i="164"/>
  <c r="G41" i="164" s="1"/>
  <c r="F41" i="164"/>
  <c r="H41" i="164" s="1"/>
  <c r="E42" i="164"/>
  <c r="G42" i="164" s="1"/>
  <c r="E43" i="164"/>
  <c r="G43" i="164" s="1"/>
  <c r="F43" i="164"/>
  <c r="H43" i="164" s="1"/>
  <c r="E44" i="164"/>
  <c r="G44" i="164" s="1"/>
  <c r="E46" i="164"/>
  <c r="G46" i="164" s="1"/>
  <c r="F46" i="164"/>
  <c r="H46" i="164" s="1"/>
  <c r="E47" i="164"/>
  <c r="G47" i="164" s="1"/>
  <c r="F47" i="164"/>
  <c r="H47" i="164" s="1"/>
  <c r="E48" i="164"/>
  <c r="G48" i="164" s="1"/>
  <c r="E49" i="164"/>
  <c r="G49" i="164" s="1"/>
  <c r="F49" i="164"/>
  <c r="H49" i="164" s="1"/>
  <c r="E51" i="164"/>
  <c r="G51" i="164" s="1"/>
  <c r="F51" i="164"/>
  <c r="H51" i="164" s="1"/>
  <c r="E52" i="164"/>
  <c r="G52" i="164" s="1"/>
  <c r="F52" i="164"/>
  <c r="H52" i="164" s="1"/>
  <c r="E53" i="164"/>
  <c r="G53" i="164" s="1"/>
  <c r="E56" i="164"/>
  <c r="G56" i="164" s="1"/>
  <c r="F56" i="164"/>
  <c r="H56" i="164" s="1"/>
  <c r="E57" i="164"/>
  <c r="G57" i="164" s="1"/>
  <c r="E58" i="164"/>
  <c r="G58" i="164" s="1"/>
  <c r="E59" i="164"/>
  <c r="G59" i="164" s="1"/>
  <c r="F59" i="164"/>
  <c r="H59" i="164" s="1"/>
  <c r="C62" i="164"/>
  <c r="C60" i="164" s="1"/>
  <c r="E61" i="164"/>
  <c r="G61" i="164" s="1"/>
  <c r="F61" i="164"/>
  <c r="H61" i="164" s="1"/>
  <c r="E63" i="164"/>
  <c r="G63" i="164" s="1"/>
  <c r="F63" i="164"/>
  <c r="H63" i="164" s="1"/>
  <c r="E65" i="164"/>
  <c r="G65" i="164" s="1"/>
  <c r="E64" i="164"/>
  <c r="G64" i="164" s="1"/>
  <c r="D65" i="164"/>
  <c r="D64" i="164"/>
  <c r="B36" i="210"/>
  <c r="C71" i="165" l="1"/>
  <c r="I71" i="165" s="1"/>
  <c r="H9" i="210"/>
  <c r="C74" i="165"/>
  <c r="I74" i="165" s="1"/>
  <c r="C75" i="165"/>
  <c r="R12" i="165" s="1"/>
  <c r="I72" i="165"/>
  <c r="Q12" i="165"/>
  <c r="F64" i="164"/>
  <c r="H64" i="164" s="1"/>
  <c r="D17" i="163"/>
  <c r="F65" i="164"/>
  <c r="H65" i="164" s="1"/>
  <c r="D18" i="163"/>
  <c r="H18" i="163" s="1"/>
  <c r="F18" i="163" s="1"/>
  <c r="E62" i="164"/>
  <c r="E60" i="164" s="1"/>
  <c r="G62" i="164"/>
  <c r="G60" i="164" s="1"/>
  <c r="D62" i="164"/>
  <c r="D60" i="164" s="1"/>
  <c r="H62" i="164" l="1"/>
  <c r="H60" i="164" s="1"/>
  <c r="H17" i="163"/>
  <c r="F17" i="163" s="1"/>
  <c r="D15" i="163"/>
  <c r="F62" i="164"/>
  <c r="F60" i="164" s="1"/>
  <c r="E23" i="148" l="1"/>
  <c r="E22" i="148"/>
  <c r="E21" i="148"/>
  <c r="E20" i="148"/>
  <c r="E16" i="148"/>
  <c r="E17" i="148"/>
  <c r="E18" i="148"/>
  <c r="E15" i="148"/>
  <c r="G104" i="165" l="1"/>
  <c r="G89" i="165" s="1"/>
  <c r="I14" i="165" l="1"/>
  <c r="D38" i="164"/>
  <c r="F38" i="164" s="1"/>
  <c r="H38" i="164" s="1"/>
  <c r="F53" i="164"/>
  <c r="H53" i="164" s="1"/>
  <c r="C55" i="164"/>
  <c r="D57" i="164"/>
  <c r="F48" i="164"/>
  <c r="H48" i="164" s="1"/>
  <c r="D44" i="164"/>
  <c r="F44" i="164" s="1"/>
  <c r="H44" i="164" s="1"/>
  <c r="D42" i="164"/>
  <c r="C39" i="164"/>
  <c r="E39" i="164" s="1"/>
  <c r="G39" i="164" s="1"/>
  <c r="D39" i="164" l="1"/>
  <c r="F39" i="164" s="1"/>
  <c r="H39" i="164" s="1"/>
  <c r="F42" i="164"/>
  <c r="H42" i="164" s="1"/>
  <c r="D55" i="164"/>
  <c r="F55" i="164" s="1"/>
  <c r="H55" i="164" s="1"/>
  <c r="F57" i="164"/>
  <c r="H57" i="164" s="1"/>
  <c r="C54" i="164"/>
  <c r="E55" i="164"/>
  <c r="G55" i="164" s="1"/>
  <c r="G9" i="165" l="1"/>
  <c r="G8" i="165" s="1"/>
  <c r="D54" i="164"/>
  <c r="F54" i="164" s="1"/>
  <c r="H54" i="164" s="1"/>
  <c r="E54" i="164"/>
  <c r="G54" i="164" s="1"/>
  <c r="D31" i="164" l="1"/>
  <c r="F31" i="164" s="1"/>
  <c r="H31" i="164" s="1"/>
  <c r="D29" i="164" l="1"/>
  <c r="F29" i="164" s="1"/>
  <c r="H29" i="164" s="1"/>
  <c r="D10" i="148" l="1"/>
  <c r="E10" i="148"/>
  <c r="C10" i="148"/>
  <c r="E19" i="148" l="1"/>
  <c r="D19" i="148" l="1"/>
  <c r="C19" i="148"/>
  <c r="H104" i="165" l="1"/>
  <c r="H89" i="165" s="1"/>
  <c r="F104" i="165"/>
  <c r="F89" i="165" s="1"/>
  <c r="E104" i="165"/>
  <c r="E89" i="165" s="1"/>
  <c r="D104" i="165" l="1"/>
  <c r="C105" i="165"/>
  <c r="D89" i="165" l="1"/>
  <c r="G29" i="163"/>
  <c r="I106" i="165"/>
  <c r="G26" i="163" l="1"/>
  <c r="G20" i="163" s="1"/>
  <c r="C104" i="165"/>
  <c r="C29" i="163" s="1"/>
  <c r="I105" i="165"/>
  <c r="I104" i="165" s="1"/>
  <c r="D29" i="163" l="1"/>
  <c r="H29" i="163"/>
  <c r="F29" i="163" s="1"/>
  <c r="C14" i="148"/>
  <c r="C24" i="148" s="1"/>
  <c r="F9" i="165" l="1"/>
  <c r="F8" i="165" s="1"/>
  <c r="H9" i="165"/>
  <c r="H8" i="165" s="1"/>
  <c r="E9" i="165"/>
  <c r="E8" i="165" s="1"/>
  <c r="I46" i="165" l="1"/>
  <c r="I45" i="165"/>
  <c r="I47" i="165"/>
  <c r="I48" i="165"/>
  <c r="I16" i="165" l="1"/>
  <c r="I87" i="165"/>
  <c r="D25" i="163" l="1"/>
  <c r="H25" i="163"/>
  <c r="F25" i="163" s="1"/>
  <c r="C96" i="165"/>
  <c r="I95" i="165"/>
  <c r="I101" i="165"/>
  <c r="I97" i="165"/>
  <c r="I93" i="165"/>
  <c r="I98" i="165"/>
  <c r="I94" i="165"/>
  <c r="I99" i="165"/>
  <c r="I37" i="164" l="1"/>
  <c r="D11" i="164" l="1"/>
  <c r="E11" i="164"/>
  <c r="F11" i="164"/>
  <c r="C11" i="164"/>
  <c r="D58" i="164"/>
  <c r="F58" i="164" s="1"/>
  <c r="H58" i="164" s="1"/>
  <c r="C25" i="163" l="1"/>
  <c r="I11" i="165" l="1"/>
  <c r="H22" i="163" l="1"/>
  <c r="F22" i="163" s="1"/>
  <c r="I44" i="165"/>
  <c r="I43" i="165" s="1"/>
  <c r="C91" i="165" l="1"/>
  <c r="C90" i="165" s="1"/>
  <c r="D27" i="163" s="1"/>
  <c r="C89" i="165" l="1"/>
  <c r="C27" i="163"/>
  <c r="I91" i="165"/>
  <c r="I100" i="165"/>
  <c r="I92" i="165"/>
  <c r="I90" i="165" l="1"/>
  <c r="I89" i="165" s="1"/>
  <c r="H27" i="163" l="1"/>
  <c r="D26" i="163"/>
  <c r="I96" i="165"/>
  <c r="H26" i="163" l="1"/>
  <c r="F27" i="163"/>
  <c r="F26" i="163" s="1"/>
  <c r="C26" i="163"/>
  <c r="D14" i="148" l="1"/>
  <c r="D24" i="148" s="1"/>
  <c r="E14" i="148"/>
  <c r="E24" i="148" s="1"/>
  <c r="C22" i="163" l="1"/>
  <c r="D35" i="164" l="1"/>
  <c r="F35" i="164" s="1"/>
  <c r="H35" i="164" s="1"/>
  <c r="D17" i="164"/>
  <c r="F17" i="164" l="1"/>
  <c r="H17" i="164" l="1"/>
  <c r="A4" i="164" l="1"/>
  <c r="A3" i="165" l="1"/>
  <c r="A4" i="148" s="1"/>
  <c r="A3" i="164"/>
  <c r="A3" i="148" l="1"/>
  <c r="D50" i="164" l="1"/>
  <c r="F50" i="164" s="1"/>
  <c r="H50" i="164" s="1"/>
  <c r="C50" i="164"/>
  <c r="E50" i="164" s="1"/>
  <c r="G50" i="164" s="1"/>
  <c r="D45" i="164"/>
  <c r="F45" i="164" s="1"/>
  <c r="H45" i="164" s="1"/>
  <c r="C45" i="164"/>
  <c r="E45" i="164" s="1"/>
  <c r="G45" i="164" s="1"/>
  <c r="C35" i="164"/>
  <c r="E35" i="164" s="1"/>
  <c r="G35" i="164" s="1"/>
  <c r="C28" i="164"/>
  <c r="E28" i="164" s="1"/>
  <c r="G28" i="164" s="1"/>
  <c r="D23" i="164"/>
  <c r="C23" i="164"/>
  <c r="E23" i="164" s="1"/>
  <c r="G23" i="164" s="1"/>
  <c r="C17" i="164"/>
  <c r="A23" i="163"/>
  <c r="F22" i="162"/>
  <c r="F23" i="162" s="1"/>
  <c r="E17" i="164" l="1"/>
  <c r="C10" i="164"/>
  <c r="F23" i="164"/>
  <c r="D28" i="164"/>
  <c r="F28" i="164" s="1"/>
  <c r="H28" i="164" s="1"/>
  <c r="F10" i="164" l="1"/>
  <c r="I11" i="164" s="1"/>
  <c r="I13" i="164" s="1"/>
  <c r="D10" i="164"/>
  <c r="C12" i="163" s="1"/>
  <c r="H23" i="164"/>
  <c r="H10" i="164" s="1"/>
  <c r="H9" i="164" s="1"/>
  <c r="C9" i="163"/>
  <c r="C9" i="164"/>
  <c r="G17" i="164"/>
  <c r="G10" i="164" s="1"/>
  <c r="G9" i="164" s="1"/>
  <c r="E10" i="164"/>
  <c r="E9" i="164" l="1"/>
  <c r="D9" i="163"/>
  <c r="H9" i="163" s="1"/>
  <c r="F9" i="163" s="1"/>
  <c r="F9" i="164"/>
  <c r="D12" i="163"/>
  <c r="D9" i="164"/>
  <c r="D11" i="163" l="1"/>
  <c r="D10" i="163" s="1"/>
  <c r="H12" i="163"/>
  <c r="E9" i="163"/>
  <c r="C11" i="163"/>
  <c r="C10" i="163" s="1"/>
  <c r="H11" i="163" l="1"/>
  <c r="I12" i="163"/>
  <c r="F12" i="163"/>
  <c r="F11" i="163" s="1"/>
  <c r="D9" i="165"/>
  <c r="D8" i="165" l="1"/>
  <c r="L307" i="206" l="1"/>
  <c r="O307" i="206" s="1"/>
  <c r="D12" i="209" s="1"/>
  <c r="D11" i="209" s="1"/>
  <c r="L309" i="206"/>
  <c r="O309" i="206" s="1"/>
  <c r="D21" i="209" s="1"/>
  <c r="L306" i="206"/>
  <c r="O306" i="206" l="1"/>
  <c r="D9" i="209" s="1"/>
  <c r="D8" i="209" s="1"/>
  <c r="D22" i="209" s="1"/>
  <c r="L305" i="206"/>
  <c r="L304" i="206" l="1"/>
  <c r="L185" i="206" s="1"/>
  <c r="L12" i="206" s="1"/>
  <c r="L396" i="206" s="1"/>
  <c r="Q14" i="165"/>
  <c r="C73" i="165"/>
  <c r="O305" i="206"/>
  <c r="O304" i="206" s="1"/>
  <c r="O185" i="206" s="1"/>
  <c r="O12" i="206" s="1"/>
  <c r="O396" i="206" s="1"/>
  <c r="I73" i="165" l="1"/>
  <c r="I75" i="165" l="1"/>
  <c r="I70" i="165" s="1"/>
  <c r="C70" i="165"/>
  <c r="C15" i="165" s="1"/>
  <c r="C10" i="165" s="1"/>
  <c r="G15" i="163" l="1"/>
  <c r="G10" i="163" s="1"/>
  <c r="I13" i="163" s="1"/>
  <c r="H16" i="163"/>
  <c r="F16" i="163" s="1"/>
  <c r="F15" i="163" s="1"/>
  <c r="F10" i="163" s="1"/>
  <c r="H15" i="163" l="1"/>
  <c r="H10" i="163" s="1"/>
  <c r="I86" i="165"/>
  <c r="D23" i="163"/>
  <c r="D21" i="163" s="1"/>
  <c r="D20" i="163" s="1"/>
  <c r="M9" i="165" l="1"/>
  <c r="I15" i="165"/>
  <c r="I10" i="165" s="1"/>
  <c r="I9" i="165" s="1"/>
  <c r="I8" i="165" s="1"/>
  <c r="C23" i="163"/>
  <c r="C21" i="163" s="1"/>
  <c r="C20" i="163" s="1"/>
  <c r="E20" i="163" s="1"/>
  <c r="M15" i="165"/>
  <c r="C9" i="165"/>
  <c r="C8" i="165" s="1"/>
  <c r="L9" i="165" s="1"/>
  <c r="M8" i="165" l="1"/>
  <c r="N8" i="165" s="1"/>
  <c r="H23" i="163"/>
  <c r="F23" i="163" s="1"/>
  <c r="F21" i="163" s="1"/>
  <c r="F20" i="163" s="1"/>
  <c r="L8" i="165"/>
  <c r="H21" i="163" l="1"/>
  <c r="H20" i="163" l="1"/>
  <c r="I20" i="163" s="1"/>
</calcChain>
</file>

<file path=xl/comments1.xml><?xml version="1.0" encoding="utf-8"?>
<comments xmlns="http://schemas.openxmlformats.org/spreadsheetml/2006/main">
  <authors>
    <author>namphong_huynh</author>
  </authors>
  <commentList>
    <comment ref="A9" authorId="0" shapeId="0">
      <text>
        <r>
          <rPr>
            <b/>
            <sz val="8"/>
            <rFont val="Tahoma"/>
            <family val="2"/>
          </rPr>
          <t>namphong_huynh:</t>
        </r>
        <r>
          <rPr>
            <sz val="8"/>
            <rFont val="Tahoma"/>
            <family val="2"/>
          </rPr>
          <t xml:space="preserve">
</t>
        </r>
      </text>
    </comment>
  </commentList>
</comments>
</file>

<file path=xl/comments2.xml><?xml version="1.0" encoding="utf-8"?>
<comments xmlns="http://schemas.openxmlformats.org/spreadsheetml/2006/main">
  <authors>
    <author>Admin</author>
    <author>HP 450G8</author>
  </authors>
  <commentList>
    <comment ref="T208" authorId="0" shapeId="0">
      <text>
        <r>
          <rPr>
            <b/>
            <sz val="9"/>
            <color indexed="81"/>
            <rFont val="Tahoma"/>
            <family val="2"/>
          </rPr>
          <t>Admin:</t>
        </r>
        <r>
          <rPr>
            <sz val="9"/>
            <color indexed="81"/>
            <rFont val="Tahoma"/>
            <family val="2"/>
          </rPr>
          <t xml:space="preserve">
còn lại của xã
</t>
        </r>
      </text>
    </comment>
    <comment ref="U232" authorId="1" shapeId="0">
      <text>
        <r>
          <rPr>
            <b/>
            <sz val="9"/>
            <color indexed="81"/>
            <rFont val="Tahoma"/>
            <family val="2"/>
          </rPr>
          <t>HP 450G8:</t>
        </r>
        <r>
          <rPr>
            <sz val="9"/>
            <color indexed="81"/>
            <rFont val="Tahoma"/>
            <family val="2"/>
          </rPr>
          <t xml:space="preserve">
định mức 1 biên chế
</t>
        </r>
      </text>
    </comment>
    <comment ref="V234" authorId="1" shapeId="0">
      <text>
        <r>
          <rPr>
            <b/>
            <sz val="9"/>
            <color indexed="81"/>
            <rFont val="Tahoma"/>
            <family val="2"/>
          </rPr>
          <t>HP 450G8:</t>
        </r>
        <r>
          <rPr>
            <sz val="9"/>
            <color indexed="81"/>
            <rFont val="Tahoma"/>
            <family val="2"/>
          </rPr>
          <t xml:space="preserve">
quỹ tiền thưởng còn lại</t>
        </r>
      </text>
    </comment>
    <comment ref="L353" authorId="0" shapeId="0">
      <text>
        <r>
          <rPr>
            <b/>
            <sz val="9"/>
            <color indexed="81"/>
            <rFont val="Tahoma"/>
            <family val="2"/>
          </rPr>
          <t>Admin:</t>
        </r>
        <r>
          <rPr>
            <sz val="9"/>
            <color indexed="81"/>
            <rFont val="Tahoma"/>
            <family val="2"/>
          </rPr>
          <t xml:space="preserve">
lấy theo số thực tế do số còn lại thấp hơn</t>
        </r>
      </text>
    </comment>
    <comment ref="U382" authorId="1" shapeId="0">
      <text>
        <r>
          <rPr>
            <b/>
            <sz val="9"/>
            <color indexed="81"/>
            <rFont val="Tahoma"/>
            <family val="2"/>
          </rPr>
          <t>HP 450G8:</t>
        </r>
        <r>
          <rPr>
            <sz val="9"/>
            <color indexed="81"/>
            <rFont val="Tahoma"/>
            <family val="2"/>
          </rPr>
          <t xml:space="preserve">
quỹ lương còn lại</t>
        </r>
      </text>
    </comment>
  </commentList>
</comments>
</file>

<file path=xl/sharedStrings.xml><?xml version="1.0" encoding="utf-8"?>
<sst xmlns="http://schemas.openxmlformats.org/spreadsheetml/2006/main" count="1984" uniqueCount="805">
  <si>
    <t>DANH MỤC BIỂU MẪU PHƯƠNG ÁN THU, CHI NGÂN SÁCH NĂM 2024</t>
  </si>
  <si>
    <t>1.</t>
  </si>
  <si>
    <t>Biểu mẫu số 15:</t>
  </si>
  <si>
    <t xml:space="preserve">Cân đối ngân sách địa phương </t>
  </si>
  <si>
    <t>2.</t>
  </si>
  <si>
    <t>Biểu mẫu số 16:</t>
  </si>
  <si>
    <t>Dự toán thu ngân sách nhà nước theo lĩnh vực</t>
  </si>
  <si>
    <t>3.</t>
  </si>
  <si>
    <t>Biểu mẫu số 17:</t>
  </si>
  <si>
    <t xml:space="preserve">Dự toán chi ngân sách địa phương theo cơ cấu chi </t>
  </si>
  <si>
    <t>4.</t>
  </si>
  <si>
    <t>Biểu mẫu số 30:</t>
  </si>
  <si>
    <t xml:space="preserve">Cân đối nguồn thu, chi dự toán ngân sách cấp huyện và ngân sách xã </t>
  </si>
  <si>
    <t>5.</t>
  </si>
  <si>
    <t>Biểu mẫu số 31:</t>
  </si>
  <si>
    <t xml:space="preserve">Dự toán thu ngân sách nhà nước trên địa bàn từng xã </t>
  </si>
  <si>
    <t>6.</t>
  </si>
  <si>
    <t>Biểu mẫu số 32:</t>
  </si>
  <si>
    <t>Dự toán thu ngân sách nhà nước trên địa bàn từng xã theo lĩnh vực</t>
  </si>
  <si>
    <t>7.</t>
  </si>
  <si>
    <t>Biểu mẫu số 33:</t>
  </si>
  <si>
    <t>Dự toán chi ngân sách địa phương, chi ngân sách cấp huyện và ngân sách xã theo cơ cấu chi</t>
  </si>
  <si>
    <t>8.</t>
  </si>
  <si>
    <t>Biểu mẫu số 34:</t>
  </si>
  <si>
    <t xml:space="preserve">Dự toán chi ngân sách cấp huyện, xã theo lĩnh vực </t>
  </si>
  <si>
    <t>9.</t>
  </si>
  <si>
    <t>Biểu mẫu số 35:</t>
  </si>
  <si>
    <t xml:space="preserve">Dự toán chi ngân sách cấp huyện, xã cho từng cơ quan, tổ chức theo lĩnh vực </t>
  </si>
  <si>
    <t>10.</t>
  </si>
  <si>
    <t>Biểu mẫu số 36:</t>
  </si>
  <si>
    <t xml:space="preserve">Dự toán chi đầu tư phát triển của ngân sách cấp huyện, xã cho từng cơ quan, tổ chức theo lĩnh vực </t>
  </si>
  <si>
    <t>11.</t>
  </si>
  <si>
    <t>Biểu mẫu số 37:</t>
  </si>
  <si>
    <t xml:space="preserve">Dự toán chi thường xuyên của ngân sách cấp huyện, xã cho từng cơ quan, tổ chức theo lĩnh vực </t>
  </si>
  <si>
    <t>12.</t>
  </si>
  <si>
    <t>Biểu mẫu số 38:</t>
  </si>
  <si>
    <t xml:space="preserve">Dự toán chi chương trình mục tiêu quốc gia ngân sách cấp huyện và ngân sách cấp xã </t>
  </si>
  <si>
    <t>13.</t>
  </si>
  <si>
    <t>Biểu mẫu số 39:</t>
  </si>
  <si>
    <t xml:space="preserve">Dự toán thu, chi ngân sách địa phương và số bổ sung cân đối từ ngân sách cấp trên cho ngân sách cấp dưới </t>
  </si>
  <si>
    <t>14.</t>
  </si>
  <si>
    <t>Biểu mẫu số 40:</t>
  </si>
  <si>
    <t xml:space="preserve">Tỷ lệ phần trăm (%) phân chia các khoản thu giữa ngân sách các cấp chính quyền địa phương </t>
  </si>
  <si>
    <t>15.</t>
  </si>
  <si>
    <t>Biểu mẫu số 41:</t>
  </si>
  <si>
    <t>Dự toán chi ngân sách địa phương từng xã</t>
  </si>
  <si>
    <t>16.</t>
  </si>
  <si>
    <t>Biểu mẫu số 42:</t>
  </si>
  <si>
    <t xml:space="preserve">Dự toán bổ sung có mục tiêu từ ngân sách cấp huyện cho ngân sách từng xã </t>
  </si>
  <si>
    <t>17.</t>
  </si>
  <si>
    <t>Biểu mẫu số 44:</t>
  </si>
  <si>
    <t xml:space="preserve">Dự toán bổ sung có mục tiêu vốn sự nghiệp từ ngân sách cấp huyện cho ngân sách từng xã để thực hiện các chế độ, nhiệm vụ và chính sách theo quy định </t>
  </si>
  <si>
    <t>18.</t>
  </si>
  <si>
    <t>Biểu mẫu số 45:</t>
  </si>
  <si>
    <t xml:space="preserve">Kế hoạch tài chính của các quỹ tài chính nhà nước ngoài ngân sách do địa phương quản lý </t>
  </si>
  <si>
    <t>19.</t>
  </si>
  <si>
    <t>Biểu mẫu số 46:</t>
  </si>
  <si>
    <t xml:space="preserve">Danh mục các chương trình, dự án sử dụng vốn ngân sách nhà nước </t>
  </si>
  <si>
    <t>20.</t>
  </si>
  <si>
    <t>Biểu mẫu số 47:</t>
  </si>
  <si>
    <t>Kế hoạch thu dịch vụ của đơn vị sự nghiệp công (không bao gồm nguồn ngân sách nhà nước)</t>
  </si>
  <si>
    <t>21.</t>
  </si>
  <si>
    <t>Biểu mẫu số 47-1:</t>
  </si>
  <si>
    <t>Kế hoạch chi dịch vụ của đơn vị sự nghiệp công (không bao gồm nguồn ngân sách nhà nước)</t>
  </si>
  <si>
    <t>22.</t>
  </si>
  <si>
    <t>Biểu mẫu số 47-2:</t>
  </si>
  <si>
    <t>Thuyết minh Phương án chi từ nguồn tăng thu dự toán ngân sách</t>
  </si>
  <si>
    <t>23.</t>
  </si>
  <si>
    <t>Kèm theo các biểu thuyết minh phân bổ dự toán chi tiết ngân sách 2019 theo từng lĩnh vực</t>
  </si>
  <si>
    <t>Biểu mẫu số 43:</t>
  </si>
  <si>
    <t>Dự toán bổ sung có mục tiêu vốn đầu tư từ ngân sách cấp huyện cho ngân sách từng xã để thực hiện các chương trình mục tiêu năm 2019</t>
  </si>
  <si>
    <t>Đơn vị: Triệu đồng</t>
  </si>
  <si>
    <t>STT</t>
  </si>
  <si>
    <t>Nội dung</t>
  </si>
  <si>
    <t>A</t>
  </si>
  <si>
    <t>B</t>
  </si>
  <si>
    <t>I</t>
  </si>
  <si>
    <t>-</t>
  </si>
  <si>
    <t>Thu NSĐP hưởng 100%</t>
  </si>
  <si>
    <t>Thu NSĐP hưởng từ các khoản thu phân chia</t>
  </si>
  <si>
    <t>II</t>
  </si>
  <si>
    <t>Thu bổ sung cân đối ngân sách</t>
  </si>
  <si>
    <t>Thu bổ sung có mục tiêu</t>
  </si>
  <si>
    <t>III</t>
  </si>
  <si>
    <t>IV</t>
  </si>
  <si>
    <t>V</t>
  </si>
  <si>
    <t>TỔNG CHI NSĐP</t>
  </si>
  <si>
    <t>Tổng chi cân đối NSĐP</t>
  </si>
  <si>
    <t xml:space="preserve">Chi đầu tư phát triển  </t>
  </si>
  <si>
    <t>Chi thường xuyên</t>
  </si>
  <si>
    <t>Dự phòng ngân sách</t>
  </si>
  <si>
    <t>Chi các chương trình mục tiêu, nhiệm vụ mục tiêu</t>
  </si>
  <si>
    <t>Chi các dự án theo ngành, lĩnh vực theo kế hoạch đầu tư công ngân sách trung ương</t>
  </si>
  <si>
    <t>Chi chuyển nguồn sang năm sau</t>
  </si>
  <si>
    <t>Chi nộp ngân sách cấp trên</t>
  </si>
  <si>
    <t>C</t>
  </si>
  <si>
    <t>Biểu mẫu số 16</t>
  </si>
  <si>
    <t>Thu NSĐP</t>
  </si>
  <si>
    <t>TỔNG THU NSNN</t>
  </si>
  <si>
    <t>Thu từ DNNN Trung ương</t>
  </si>
  <si>
    <t>a</t>
  </si>
  <si>
    <t>Thuế giá trị gia tăng</t>
  </si>
  <si>
    <t>b</t>
  </si>
  <si>
    <t>Thuế thu nhập doanh nghiệp</t>
  </si>
  <si>
    <t>c</t>
  </si>
  <si>
    <t>Thuế tài nguyên</t>
  </si>
  <si>
    <t xml:space="preserve">    - Thuế môn bài</t>
  </si>
  <si>
    <t xml:space="preserve">    - Thu hồi vốn và thu khác</t>
  </si>
  <si>
    <t>Thu từ DNNN Địa phương</t>
  </si>
  <si>
    <t>Thu từ DN có vốn Đầu tư nước ngoài</t>
  </si>
  <si>
    <t xml:space="preserve">    - Các khoản thu khác</t>
  </si>
  <si>
    <t>Thuế TTĐB hàng nội địa</t>
  </si>
  <si>
    <t>d</t>
  </si>
  <si>
    <t>e</t>
  </si>
  <si>
    <t>Thu khác ngoài quốc doanh</t>
  </si>
  <si>
    <t>Tiền sử dụng đất</t>
  </si>
  <si>
    <t>Dự án do ngân sách cấp tỉnh đầu tư và thu từ các tổ chức kinh tế</t>
  </si>
  <si>
    <t>Lệ phí trước bạ</t>
  </si>
  <si>
    <t>Thu phí và lệ phí</t>
  </si>
  <si>
    <t>Phí và lệ phí Trung ương</t>
  </si>
  <si>
    <t>Phí và lệ phí tỉnh</t>
  </si>
  <si>
    <t>Phí và lệ phí huyện, xã</t>
  </si>
  <si>
    <t xml:space="preserve">Thuế thu nhập cá nhân </t>
  </si>
  <si>
    <t>Thu tiền thuê đất, mặt nước</t>
  </si>
  <si>
    <t>Thuê đất từ DNNN</t>
  </si>
  <si>
    <t>Thuê đất từ DN NQD</t>
  </si>
  <si>
    <t>Thuế sử dụng đất phi nông nghiệp</t>
  </si>
  <si>
    <t>Thuế sử dụng đất  nông nghiệp</t>
  </si>
  <si>
    <t>Thu tiền cấp quyền khai thác K.sản</t>
  </si>
  <si>
    <t>Giấy phép do Trung ương cấp</t>
  </si>
  <si>
    <t>Giấy phép do UBND tỉnh cấp</t>
  </si>
  <si>
    <t>Phạt vi phạm hành chính do cơ quan thuế xử lý</t>
  </si>
  <si>
    <t>Thu khác và phạt các loại</t>
  </si>
  <si>
    <t>Phạt trật tự an toàn giao thông</t>
  </si>
  <si>
    <t>- Công an huyện thu</t>
  </si>
  <si>
    <t xml:space="preserve">(1) Doanh nghiệp nhà nước do trung ương quản lý là doanh nghiệp do bộ, cơ quan ngang bộ, cơ quan thuộc Chính phủ, cơ quan khác ở trung ương </t>
  </si>
  <si>
    <t xml:space="preserve"> đại diện Nhà nước chủ sở hữu 100% vốn điều lệ.</t>
  </si>
  <si>
    <t>(2) Doanh nghiệp nhà nước do địa phương quản lý là doanh nghiệp do Ủy ban nhân dân cấp tỉnh đại diện Nhà nước chủ sở hữu 100% vốn điều lệ.</t>
  </si>
  <si>
    <t xml:space="preserve">(3) Doanh nghiệp có vốn đầu tư nước ngoài là các doanh nghiệp mà phần vốn do tổ chức, cá nhân nước ngoài sở hữu từ 51% vốn điều lệ trở lên </t>
  </si>
  <si>
    <t xml:space="preserve">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</si>
  <si>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t>
  </si>
  <si>
    <t xml:space="preserve">  trừ các doanh nghiệp nhà nước do trung ương, địa phương quản lý, doanh nghiệp có vốn đầu tư nước ngoài nêu trên.</t>
  </si>
  <si>
    <t xml:space="preserve">(5) Thu ngân sách nhà nước trên địa bàn, thu ngân sách địa phương cấp huyện, xã không có thu từ cổ tức, lợi nhuận được chia của Nhà nước </t>
  </si>
  <si>
    <t xml:space="preserve"> và lợi nhuận sau thuế còn lại sau khi trích lập các quỹ của doanh nghiệp nhà nước,chênh lệch thu, chi Ngân hàng Nhà nước, thu từ dầu thô, </t>
  </si>
  <si>
    <t xml:space="preserve"> thu từ hoạt động xuất, nhập khẩu. Thu chênh lệch thu, chi Ngân hàng Nhà nước chỉ áp dụng đối với thành phố Hà Nội.</t>
  </si>
  <si>
    <t>Biểu mẫu số 17</t>
  </si>
  <si>
    <t>Chi đầu tư phát triển</t>
  </si>
  <si>
    <t xml:space="preserve"> -</t>
  </si>
  <si>
    <t>1.1</t>
  </si>
  <si>
    <t>+</t>
  </si>
  <si>
    <t>Vốn đầu tư</t>
  </si>
  <si>
    <t>Vốn sự nghiệp</t>
  </si>
  <si>
    <t>1.2</t>
  </si>
  <si>
    <t>1.3</t>
  </si>
  <si>
    <t>2.1</t>
  </si>
  <si>
    <t>2.2</t>
  </si>
  <si>
    <t>Kinh phí thực hiện nhiệm vụ đảm bảo trật tự an toàn giao thông</t>
  </si>
  <si>
    <t>D</t>
  </si>
  <si>
    <t>Thu chuyển nguồn cải cách tiền lương</t>
  </si>
  <si>
    <t>VI</t>
  </si>
  <si>
    <t>Phát triển kinh tế - xã hội vùng đồng bào dân tộc thiểu số và miền núi</t>
  </si>
  <si>
    <t>Trong đó</t>
  </si>
  <si>
    <t>Ghi chú</t>
  </si>
  <si>
    <t>Biểu mẫu số 45</t>
  </si>
  <si>
    <t>Tên quỹ</t>
  </si>
  <si>
    <t>Quỹ Đền ơn đáp nghĩa</t>
  </si>
  <si>
    <t>Tổng cộng</t>
  </si>
  <si>
    <t>Trường THCS Phan Bội Châu</t>
  </si>
  <si>
    <t>Chi hoạt động</t>
  </si>
  <si>
    <t>Stt</t>
  </si>
  <si>
    <t>2.3</t>
  </si>
  <si>
    <t>2.4</t>
  </si>
  <si>
    <t>2.5</t>
  </si>
  <si>
    <t>2.6</t>
  </si>
  <si>
    <t>2.7</t>
  </si>
  <si>
    <t>2.8</t>
  </si>
  <si>
    <t>2.9</t>
  </si>
  <si>
    <t>2.2.1</t>
  </si>
  <si>
    <t>2.2.2</t>
  </si>
  <si>
    <t>Ban thanh tra nhân dân</t>
  </si>
  <si>
    <t>Sự nghiệp kinh tế</t>
  </si>
  <si>
    <t>Phụ cấp đại biểu HĐND</t>
  </si>
  <si>
    <t>3.1</t>
  </si>
  <si>
    <t>3.2</t>
  </si>
  <si>
    <t xml:space="preserve">Dự phòng ngân sách </t>
  </si>
  <si>
    <t>Bổ sung cân đối</t>
  </si>
  <si>
    <t>CHI CÂN ĐỐI NGÂN SÁCH</t>
  </si>
  <si>
    <t>1.5</t>
  </si>
  <si>
    <t>3.3</t>
  </si>
  <si>
    <t>TỔNG CỘNG</t>
  </si>
  <si>
    <t>Số tiền</t>
  </si>
  <si>
    <t>Phụ cấp trách nhiệm</t>
  </si>
  <si>
    <t>Chức vụ</t>
  </si>
  <si>
    <t>E</t>
  </si>
  <si>
    <t>VII</t>
  </si>
  <si>
    <t>25</t>
  </si>
  <si>
    <r>
      <rPr>
        <b/>
        <i/>
        <sz val="11"/>
        <color rgb="FFFF0000"/>
        <rFont val="Times New Roman"/>
        <family val="1"/>
      </rPr>
      <t>Ghi chú</t>
    </r>
    <r>
      <rPr>
        <i/>
        <sz val="11"/>
        <color rgb="FFFF0000"/>
        <rFont val="Times New Roman"/>
        <family val="1"/>
      </rPr>
      <t>:</t>
    </r>
  </si>
  <si>
    <t>Đơn vị: triệu đồng</t>
  </si>
  <si>
    <t>KẾ HOẠCH TÀI CHÍNH CỦA CÁC QUỸ TÀI CHÍNH NHÀ NƯỚC 
NGOÀI NGÂN SÁCH DO ĐỊA PHƯƠNG QUẢN LÝ NĂM 2025</t>
  </si>
  <si>
    <t xml:space="preserve"> CÂN ĐỐI NGÂN SÁCH ĐỊA PHƯƠNG NĂM 2025</t>
  </si>
  <si>
    <t>(Kèm theo Nghị quyết số: 176/NQ-HĐND ngày 20/12/2021 của HĐND huyện Ia Pa)</t>
  </si>
  <si>
    <t>Dự án do ngân sách xã đầu tư và thu từ các hộ gia đình, cá nhân</t>
  </si>
  <si>
    <t>- Cơ quan nhà nước cấp xã và Công an xã, các lực lượng cấp xã xử lý</t>
  </si>
  <si>
    <t>Hệ số</t>
  </si>
  <si>
    <t>Trường TH Võ Thị Sáu</t>
  </si>
  <si>
    <t>Sự nghiệp giáo dục và đào tạo</t>
  </si>
  <si>
    <t>BỔ SUNG CÓ MỤC TIÊU ĐẦU NĂM</t>
  </si>
  <si>
    <t>Kinh phí thực hiện các Chương trình MTQG</t>
  </si>
  <si>
    <t>Phân bổ từ nguồn NSTW bổ sung</t>
  </si>
  <si>
    <t>Xây dựng nông thôn mới</t>
  </si>
  <si>
    <t>Giảm nghèo bền vững</t>
  </si>
  <si>
    <t>Phân bổ từ nguồn sự nghiệp ngân sách tỉnh</t>
  </si>
  <si>
    <t>Kinh phí thực hiện các chương trình mục tiêu, nhiệm vụ</t>
  </si>
  <si>
    <t>Phân bổ từ nguồn trung ương bổ sung</t>
  </si>
  <si>
    <t>Phân bổ từ nguồn ngân sách tỉnh</t>
  </si>
  <si>
    <t>Phân bổ từ nguồn ngân sách huyện</t>
  </si>
  <si>
    <t>TT</t>
  </si>
  <si>
    <t>Đơn vị thực hiện (Sau sắp xếp)</t>
  </si>
  <si>
    <t>Quỹ dịch vụ môi trường rừng</t>
  </si>
  <si>
    <t>Dự toán đã thực hiện 
06 tháng đầu năm 2025</t>
  </si>
  <si>
    <t xml:space="preserve">Dự toán 
trước sắp xếp </t>
  </si>
  <si>
    <t>Chi sự nghiệp phát thanh</t>
  </si>
  <si>
    <t>Chi sự nghiệp y tế</t>
  </si>
  <si>
    <t>Chi thực hiện bảo đảm xã hội thuộc thẩm quyền cấp xã</t>
  </si>
  <si>
    <t>Chi an ninh</t>
  </si>
  <si>
    <t>Phòng Kinh tế</t>
  </si>
  <si>
    <t xml:space="preserve">Chi hoạt động </t>
  </si>
  <si>
    <t>Chi sự nghiệp kinh tế</t>
  </si>
  <si>
    <t>Trong đó: + Phí BVMT đối với khai thác khoáng sản</t>
  </si>
  <si>
    <t xml:space="preserve">Chi các chương trình mục tiêu quốc gia </t>
  </si>
  <si>
    <t xml:space="preserve">Thu khác và thu phạt các loại </t>
  </si>
  <si>
    <t>Trong đó chi sự nghiệp giáo dục</t>
  </si>
  <si>
    <t xml:space="preserve">Dự toán còn lại sau sắp xếp </t>
  </si>
  <si>
    <t xml:space="preserve">Phòng Văn hoá - Xã hội </t>
  </si>
  <si>
    <t>Quỹ vì người nghèo</t>
  </si>
  <si>
    <t xml:space="preserve">Phòng Kinh tế </t>
  </si>
  <si>
    <t>Uỷ ban Mặt trận TQVN xã</t>
  </si>
  <si>
    <t>Đơn vị: đồng</t>
  </si>
  <si>
    <t xml:space="preserve">Chi các chương trình mục tiêu, nhiệm vụ </t>
  </si>
  <si>
    <t>Chi từ nguồn bổ sung có mục tiêu sau 30/6</t>
  </si>
  <si>
    <t>Dự toán tỉnh giao</t>
  </si>
  <si>
    <t>Dự toán HĐND xã giao</t>
  </si>
  <si>
    <t>Chi tạo nguồn CCTL</t>
  </si>
  <si>
    <t>V.1</t>
  </si>
  <si>
    <t>V.2</t>
  </si>
  <si>
    <t>Văn phòng HĐND và UBND xã</t>
  </si>
  <si>
    <t>Hỗ trợ chi phí học tập theo Nghị định 81/2021/NĐ-CP</t>
  </si>
  <si>
    <t>Chính sách phát triển giáo dục mầm non theo nghị định 105/2020/NĐ-CP ngày 8/9/2020</t>
  </si>
  <si>
    <t xml:space="preserve">BỔ SUNG CÓ MỤC TIÊU </t>
  </si>
  <si>
    <t>Xã Ia Sao</t>
  </si>
  <si>
    <t>Xã Ia Yok</t>
  </si>
  <si>
    <t>Xã Ia Hrung</t>
  </si>
  <si>
    <t>Xã Ia Dêr</t>
  </si>
  <si>
    <t>Trường Mầm non 1/5</t>
  </si>
  <si>
    <t>Trường Mầm non 1/6</t>
  </si>
  <si>
    <t>Trường Mầm non 3/2</t>
  </si>
  <si>
    <t>Trường Mầm non 30/4</t>
  </si>
  <si>
    <t>Trường tiểu học Lý Tự Trọng</t>
  </si>
  <si>
    <t>Trường Tiểu học Nguyễn Văn Trỗi</t>
  </si>
  <si>
    <t>Trường Tiểu học Ngô Mây</t>
  </si>
  <si>
    <t>Trường Tiểu học Trần Quốc Toản</t>
  </si>
  <si>
    <t>Trường Tiểu học Võ Thị Sáu</t>
  </si>
  <si>
    <t>Trường THCS Nguyễn Bỉnh Khiêm</t>
  </si>
  <si>
    <t>Trường THCS Tôn Đức Thắng</t>
  </si>
  <si>
    <t>Trường THCS Trần Phú</t>
  </si>
  <si>
    <t>Văn phòng Đảng uỷ</t>
  </si>
  <si>
    <t>Chênh lệch so với dự toán tỉnh giao</t>
  </si>
  <si>
    <t>Số đã thực hiện 6 tháng đầu năm</t>
  </si>
  <si>
    <t>Dự toán xã 6 tháng cuối năm</t>
  </si>
  <si>
    <t>Dự toán trình HĐND xã</t>
  </si>
  <si>
    <t>Chênh lệch so vơi dự toán tỉnh giao</t>
  </si>
  <si>
    <t>Thu NSNN</t>
  </si>
  <si>
    <t>DỰ TOÁN THU NGÂN SÁCH NHÀ NƯỚC NĂM 2025</t>
  </si>
  <si>
    <t>Tổng thu NSNN trên địa bàn giao cho xã</t>
  </si>
  <si>
    <t>Thuế công thương nghiệp và DV Ngoài quốc doanh</t>
  </si>
  <si>
    <t>Thu bổ sung từ ngân sách tỉnh</t>
  </si>
  <si>
    <t>Bổ sung mục tiêu</t>
  </si>
  <si>
    <t>Đầu năm</t>
  </si>
  <si>
    <t>Bổ sung KP đảm bảo cơ sở vật chất</t>
  </si>
  <si>
    <t>Bổ sung mục tiêu NS huyện chuyển về sau 30/6</t>
  </si>
  <si>
    <t xml:space="preserve"> DỰ TOÁN CHI NGÂN SÁCH NHÀ NƯỚC NĂM 2025</t>
  </si>
  <si>
    <t>Dự toán 
năm 2025</t>
  </si>
  <si>
    <t>Dự toán HĐND xã giao 6 tháng cuối năm</t>
  </si>
  <si>
    <t>Tổng chi ngân sách cấp xã</t>
  </si>
  <si>
    <t>Nguồn thu tiền sử dụng đất</t>
  </si>
  <si>
    <t>Nguồn phân cấp</t>
  </si>
  <si>
    <t>Chi hoạt động kinh tế</t>
  </si>
  <si>
    <t>DỰ TOÁN NGÂN SÁCH NĂM 2025</t>
  </si>
  <si>
    <t>Đơn vị tính: Đồng</t>
  </si>
  <si>
    <t>Kinh phí thực hiện tự chủ (Mã nguồn 13)</t>
  </si>
  <si>
    <t>Chi lương và các khoản đóng góp</t>
  </si>
  <si>
    <t>Chi hoạt động theo định mức biên chế</t>
  </si>
  <si>
    <t>Kinh phí hợp đồng lao động</t>
  </si>
  <si>
    <t>Kinh phí Quỹ thưởng (Mã nguồn 18)</t>
  </si>
  <si>
    <t>Dự toán Tỉnh giao 2025</t>
  </si>
  <si>
    <t>TỔNG THU NGÂN SÁCH ĐỊA PHƯƠNG</t>
  </si>
  <si>
    <t>TỔNG THU NSNN TRÊN ĐỊA BÀN</t>
  </si>
  <si>
    <t>Các khoản thu cân đối ngân sách địa phương</t>
  </si>
  <si>
    <t>Phân bổ từ nguồn còn lại đến ngày 30/6 của ngân sách huyện do kết thúc hoạt động</t>
  </si>
  <si>
    <t>Thu bổ sung có mục tiêu ngân sách huyện</t>
  </si>
  <si>
    <t>Kinh phí cấp bù thuỷ lợi</t>
  </si>
  <si>
    <t>Kinh phí hỗ trợ sản xuất trồng lúa</t>
  </si>
  <si>
    <t>Chi sự nghiệp môi trường</t>
  </si>
  <si>
    <t>Phòng Văn hoá - Xã hội</t>
  </si>
  <si>
    <t>- Kinh phí bảo trợ xã hội theo Nghị định 20/2021/NĐ-CP</t>
  </si>
  <si>
    <t>- Chi hợp đồng chi trả bảo trợ xã hội</t>
  </si>
  <si>
    <t xml:space="preserve"> - Kinh phí hoạt động hỗ trợ trẻ em có hoàn cảnh đặc biệt </t>
  </si>
  <si>
    <t xml:space="preserve"> - Kinh phí ngày Thương binh liệt sĩ 27/7</t>
  </si>
  <si>
    <t>- Tiền điện hộ nghèo, hộ chính sách</t>
  </si>
  <si>
    <t>-  Chi cho lực lượng tham gia bảo vệ ANTT theo Nghị quyết số 87/2024/NĐ-HĐND</t>
  </si>
  <si>
    <t>-  Tuần tra đảm bảo ANTT</t>
  </si>
  <si>
    <t>-  Tái hoà nhập cộng đồng</t>
  </si>
  <si>
    <t>-  BCĐ thực hiện NQ 10</t>
  </si>
  <si>
    <t>-  Hoạt động Ban ATGT</t>
  </si>
  <si>
    <t>-  BCĐ mô hình "Trở về Đức tin giữ bình yên thôn làng"</t>
  </si>
  <si>
    <t>-  Cán bộ cán bộ công chức xã  (Ban chỉ huy quân sự)</t>
  </si>
  <si>
    <t xml:space="preserve"> - Quỹ tiền thưởng theo Nghị định 73/2024/NĐ-CP</t>
  </si>
  <si>
    <t>-  Chi hoạt động</t>
  </si>
  <si>
    <t>-  Chi NĐ 72 Luật dân quân tự vệ</t>
  </si>
  <si>
    <t>Uỷ ban Mặt trận Tổ quốc</t>
  </si>
  <si>
    <t>Trung tâm phục vục hành chính công</t>
  </si>
  <si>
    <t>DỰ TOÁN CHI NGÂN SÁCH XÃ NĂM 2025</t>
  </si>
  <si>
    <t xml:space="preserve">(Kèm theo Tờ trình số           /TTr-UBND ngày        tháng  8  năm 2025 của Uỷ ban nhân dân xã Ia Hrung)  </t>
  </si>
  <si>
    <t>ĐVT: đồng</t>
  </si>
  <si>
    <t>Nội dung thu ngân sách</t>
  </si>
  <si>
    <t>Dự toán UBND tỉnh giao 2025</t>
  </si>
  <si>
    <t>Kinh phí 4 xã đã thực hiện 6 tháng đầu năm 2025</t>
  </si>
  <si>
    <t>Dự toán HĐND xã giao năm 2025</t>
  </si>
  <si>
    <t>Chỉ tiêu cơ bản</t>
  </si>
  <si>
    <t xml:space="preserve"> Mức chi</t>
  </si>
  <si>
    <t>Thành tiền (sau khi trừ 10% tiết kiệm)</t>
  </si>
  <si>
    <t xml:space="preserve">Kinh phí đã thực hiện 6 tháng đầu năm </t>
  </si>
  <si>
    <t>Tiết kiệm 10% chi TX 6 tháng cuối năm 2025</t>
  </si>
  <si>
    <t>Tổng số kinh phí giao đơn vị sau khi trừ TK</t>
  </si>
  <si>
    <t>2=3+4</t>
  </si>
  <si>
    <t>10=8-9</t>
  </si>
  <si>
    <t>CHI ĐẦU TƯ XÂY DỰNG CƠ BẢN</t>
  </si>
  <si>
    <t>Chi đầu tư XDCB tập trung (tỉnh phân cấp)</t>
  </si>
  <si>
    <t>Chi đầu tư từ nguồn thu SDĐ</t>
  </si>
  <si>
    <t>CHI THƯỜNG XUYÊN</t>
  </si>
  <si>
    <t>CHI SỰ NGHIỆP GIÁO DỤC - ĐÀO TẠO</t>
  </si>
  <si>
    <t xml:space="preserve"> Số biên chế được giao: 25 biên chế</t>
  </si>
  <si>
    <t xml:space="preserve"> - Tổng quỹ tiền lương và các khoản đóng góp theo mức lương 2.340.000 đồng:</t>
  </si>
  <si>
    <t xml:space="preserve"> - Chi hoạt động theo biên chế, lớp</t>
  </si>
  <si>
    <t xml:space="preserve"> - Hỗ trợ thực hiện chế độ hợp đồng theo Nghị định 111/2022/NĐ-CP (01 HĐ)</t>
  </si>
  <si>
    <t xml:space="preserve"> - Hỗ trợ Tết nguyên đán</t>
  </si>
  <si>
    <t xml:space="preserve"> - Hỗ trợ CPHT cho học sinh theo NĐ81 </t>
  </si>
  <si>
    <t>- Chính sách phát triển giáo dục mầm non theo nghị định 105/2020/NĐ-CP ngày 8/9/2020</t>
  </si>
  <si>
    <t xml:space="preserve">- Học bổng và mua sắm phương tiện, ĐDHT cho người khuyết tật theo Thông tư liên tịch số 42/2013/TTLT-BGDĐT-BLĐTBXH-BTC ngày 31/12/2013 </t>
  </si>
  <si>
    <t xml:space="preserve"> - Cấp bù học phí</t>
  </si>
  <si>
    <t xml:space="preserve"> - Ăn trưa</t>
  </si>
  <si>
    <t>- Phụ cấp thêm giờ</t>
  </si>
  <si>
    <t>Quỹ tiền thưởng theo Nghị định 73/2024/NĐ-CP (tạm cấp lần 1)</t>
  </si>
  <si>
    <t xml:space="preserve"> Số biên chế được giao : 26 biên chế</t>
  </si>
  <si>
    <t xml:space="preserve"> - Kinh phí khoán HĐ theo NĐ 111/2022-NĐ-CP</t>
  </si>
  <si>
    <t xml:space="preserve"> - Hỗ trợ CPHT cho học sinh theo NĐ81</t>
  </si>
  <si>
    <t>- Học bổng và mua sắm phương tiện, ĐDHT cho người khuyết tật theo Thông tư liên tịch số 42/2013/TTLT-BGDĐT-BLĐTBXH-BTC ngày 31/12/2013</t>
  </si>
  <si>
    <t>Quỹ tiền thưởng theo Nghị định 73/2024/NĐ-CP</t>
  </si>
  <si>
    <t xml:space="preserve"> Số biên chế được giao: 30 biên chế</t>
  </si>
  <si>
    <t>- Chế độ cho Giáo viên mầm non dạy lớp ghép</t>
  </si>
  <si>
    <t>Xuất kinh phí cho các đơn vị trường học huyện hỗ trợ chi trả chế độ cho một số giáo viên biên chế được bổ sung năm 2024</t>
  </si>
  <si>
    <t>Kinh phí bổ sung nhu cầu tiền lương và các chế độ tăng, giảm theo Quyết định số 959/QĐ-UBND ngày 09/06/2025</t>
  </si>
  <si>
    <t xml:space="preserve"> Số biên chế được giao : 36 biên chế. Có mặt 34</t>
  </si>
  <si>
    <t>Trường TH Lý Tự Trọng</t>
  </si>
  <si>
    <t xml:space="preserve"> Số biên chế được giao : 35 biên chế. Có mặt 32</t>
  </si>
  <si>
    <t>- Phụ cấp thêm giờ NH 2023-2024</t>
  </si>
  <si>
    <t>- Trang bị phòng máy vi tính</t>
  </si>
  <si>
    <t>Trường TH Nguyễn Văn Trỗi</t>
  </si>
  <si>
    <t xml:space="preserve"> Số biên chế được giao: 35 biên chế</t>
  </si>
  <si>
    <t>Trang bị phòng máy vi tính</t>
  </si>
  <si>
    <t>Trường TH Ngô Mây</t>
  </si>
  <si>
    <t xml:space="preserve"> Số biên chế được giao : 32 biên chế</t>
  </si>
  <si>
    <t>Trường TH Trần Quốc Toản</t>
  </si>
  <si>
    <t xml:space="preserve"> Số biên chế được giao : 47 biên chế. Có mặt 47</t>
  </si>
  <si>
    <t xml:space="preserve"> Số biên chế được giao : 41 biên chế</t>
  </si>
  <si>
    <t>Nguồn 15 năm 2024 chuyển sang</t>
  </si>
  <si>
    <t xml:space="preserve"> Số biên chế được giao : 34 biên chế. Có mặt 33</t>
  </si>
  <si>
    <t xml:space="preserve"> Số biên chế được giao : 30 biên chế</t>
  </si>
  <si>
    <t xml:space="preserve"> Số biên chế được giao : 38 biên chế</t>
  </si>
  <si>
    <t>Phòng Văn hóa - xã hội</t>
  </si>
  <si>
    <t>- Hỗ trợ chi phí học tập theo Nghị định 81/2021/NĐ-CP</t>
  </si>
  <si>
    <t>- Chi sự nghiệp đào tạo</t>
  </si>
  <si>
    <t>Ban Xây dựng Đảng</t>
  </si>
  <si>
    <t xml:space="preserve"> - Kinh phí đào tạo, bồi dưỡng</t>
  </si>
  <si>
    <t>CHI QUẢN LÝ HÀNH CHÍNH</t>
  </si>
  <si>
    <t>Đảng ủy</t>
  </si>
  <si>
    <t>Văn phòng Đảng ủy</t>
  </si>
  <si>
    <t>Chi thanh toán cá nhân</t>
  </si>
  <si>
    <r>
      <t xml:space="preserve">Lương </t>
    </r>
    <r>
      <rPr>
        <i/>
        <sz val="12"/>
        <color indexed="8"/>
        <rFont val="Times New Roman"/>
        <family val="1"/>
      </rPr>
      <t xml:space="preserve">và các khoản phụ cấp </t>
    </r>
  </si>
  <si>
    <t>Chi phụ cấp BCH đảng ủy</t>
  </si>
  <si>
    <t>Chi hợp đồng tạp vụ, lái xe</t>
  </si>
  <si>
    <t>Chi quỹ khen thưởng</t>
  </si>
  <si>
    <t>Chi hỗ trợ Đại hội Đảng</t>
  </si>
  <si>
    <t>Chi xây dựng , thẩm định văn bản</t>
  </si>
  <si>
    <t>Chi bảo vệ và chăm sóc sức khỏe cán bộ</t>
  </si>
  <si>
    <t>Mua báo, tạp chí, tài liệu</t>
  </si>
  <si>
    <t>Chi các hội nghị</t>
  </si>
  <si>
    <t>Chi chữ ký số, internet, đường truyền trực tuyến</t>
  </si>
  <si>
    <t>Chi tiếp khách</t>
  </si>
  <si>
    <t>In, sao tài liệu</t>
  </si>
  <si>
    <t>Thăm hỏi, quà tặng đối với các đối tượng chính sách, cán bộ lão thành cách mạng, người có công, mẹ VNAH, nhân sĩ, trí thức yêu nước, phúng điếu</t>
  </si>
  <si>
    <t>Nhiên liệu xe ô tô sử dụng chung</t>
  </si>
  <si>
    <t>Bảo dưỡng, sửa chữa xe ô tô</t>
  </si>
  <si>
    <t>Bảo dưỡng, sửa chữa máy móc, thiết bị</t>
  </si>
  <si>
    <t>Tiền thưởng theo Nghị định 73</t>
  </si>
  <si>
    <t>Các khoản chi khác</t>
  </si>
  <si>
    <t>- Tiền lương cán bộ công chức xã</t>
  </si>
  <si>
    <t>- Chi hoạt động</t>
  </si>
  <si>
    <t>Uỷ ban kiểm tra Đảng ủy</t>
  </si>
  <si>
    <t>- Mở lớp bồi dưỡng nghiệp vụ công tác kiểm tra, giám sát cho cán bộ tại các chi bộ trực thuộc</t>
  </si>
  <si>
    <t>1.4</t>
  </si>
  <si>
    <t>Bí thư, Phó bí thư</t>
  </si>
  <si>
    <t>Văn phòng HĐND &amp; UBND xã</t>
  </si>
  <si>
    <t>- Phụ cấp cán bộ bán chuyên trách</t>
  </si>
  <si>
    <t xml:space="preserve"> - Hỗ trợ thực hiện chế độ hợp đồng theo Nghị định 111/2022/NĐ-CP</t>
  </si>
  <si>
    <t>- Kinh phí điện, nước, chi phí khác phục vụ hoạt động chung của xã</t>
  </si>
  <si>
    <t xml:space="preserve">- Kinh phí đảm bảo Trang thông tin điện tử </t>
  </si>
  <si>
    <t>- Kinh phí đặc thù Văn phòng HĐND&amp;UBND</t>
  </si>
  <si>
    <t>- Kinh phí thực hiện nhiệm vụ đặc thù của UB</t>
  </si>
  <si>
    <t>- Hỗ trợ hoạt động Tư pháp (Mua giấy tờ, biểu mẫu, sổ hộ tịch)</t>
  </si>
  <si>
    <t>- Mua sắm máy móc, trang thiết bị</t>
  </si>
  <si>
    <t>- Xây mới nhà vệ sinh khu trung tâm phục vụ hành chính công</t>
  </si>
  <si>
    <t>- Sửa chữa nhà vệ sinh</t>
  </si>
  <si>
    <t>- Sửa chữa nhà công vụ công an cũ</t>
  </si>
  <si>
    <t>- Di chuyển, lắp đặt nhà xe</t>
  </si>
  <si>
    <t xml:space="preserve">- Hệ thống cấp nước phụ vụ UBND xã </t>
  </si>
  <si>
    <t>- Nâng cấp điện phục vụ cho trung tâm; hội trường; bổ sung hệ thống điện trong UBND xã; nâng cấp internet; bổ sung quạt điện</t>
  </si>
  <si>
    <t xml:space="preserve">- Di chuyển hệ thống đèn led, sửa chữa một số hạng mục trụ sở UBND </t>
  </si>
  <si>
    <t>- Chi khác</t>
  </si>
  <si>
    <t/>
  </si>
  <si>
    <t>Phụ cấp cán bộ cấp xã và thôn, làng theo Nghị quyết số 73/2023/NQ-HĐND</t>
  </si>
  <si>
    <t>- Phụ cấp Bí thư thôn, làng</t>
  </si>
  <si>
    <t>- Phụ cấp Trưởng thôn, làng</t>
  </si>
  <si>
    <t>Bồi dưỡng hàng tháng đối với cán bộ thôn, làng theo Nghị quyết số 73/2023/NQ-HĐND</t>
  </si>
  <si>
    <t>- Phó Bí thư</t>
  </si>
  <si>
    <t>- Phó Trưởng thôn</t>
  </si>
  <si>
    <t>Hội đồng nhân dân xã</t>
  </si>
  <si>
    <t xml:space="preserve"> - Kinh phí thực hiện nhiệm vụ đặc thù của TTHĐ</t>
  </si>
  <si>
    <t xml:space="preserve"> - Chi hoạt động của HĐND ( theo NQ 23/NQ-HĐND tỉnh)</t>
  </si>
  <si>
    <t>- Cán bộ bán chuyên trách</t>
  </si>
  <si>
    <t xml:space="preserve"> - Kinh phí khen thưởng năm 2025</t>
  </si>
  <si>
    <t xml:space="preserve"> - Kinh phí phục vụ công tác tôn giáo năm 2025</t>
  </si>
  <si>
    <t xml:space="preserve"> - Kinh phí hỗ trợ đối với người làm công tác chuyên trách về chuyển đổi số, an toàn thông tin mạng, an ninh mạng theo Nghị định 179/2025/NĐ-CP</t>
  </si>
  <si>
    <t>- Kinh phí Hợp đồng lao động</t>
  </si>
  <si>
    <t xml:space="preserve"> - Mua giấy tờ, biểu mẫu in ấn đăng ký kinh doanh, phôi sổ đỏ</t>
  </si>
  <si>
    <t>Trung tâm hành chính công</t>
  </si>
  <si>
    <t>Chi Mặt trận và Đoàn thể</t>
  </si>
  <si>
    <t>6.1</t>
  </si>
  <si>
    <t>Chi lương và các hoạt động</t>
  </si>
  <si>
    <t>-  Cán bộ bán chuyên trách</t>
  </si>
  <si>
    <t>6.2</t>
  </si>
  <si>
    <t>HOẠT ĐỘNG CỦA BAN THƯỜNG TRỰC UBMTTQVN XÃ</t>
  </si>
  <si>
    <t>Phụ cấp Ban công tác MT thôn, làng (41 x 1,25 x 2340000)</t>
  </si>
  <si>
    <t>Tổ chức Hội phiên UBMTTQVN xã phiên thứ nhất</t>
  </si>
  <si>
    <t>Tổ chức Hội nghị tổng kết cuối năm 2025</t>
  </si>
  <si>
    <t>Tổ chức ngày Đại đoàn kết 18/11</t>
  </si>
  <si>
    <t>Dự kiến kinh phí tổ chức Đại hội UBMTTQVN xã nhiệm kỳ 2025-2030</t>
  </si>
  <si>
    <t>Kinh phí Ban vận động QVNN</t>
  </si>
  <si>
    <t>6.3</t>
  </si>
  <si>
    <t>HOẠT ĐỘNG CỦA HỘI LHPN XÃ</t>
  </si>
  <si>
    <t>Phụ cấp chi hội thôn làng (41 thôn làng *0,75*2340000)</t>
  </si>
  <si>
    <t>Tổ chức Hội  nghị ban chấp hành lần thứ nhất</t>
  </si>
  <si>
    <t>Tổ chức Hội  tổng kết công tác hội năm 2025</t>
  </si>
  <si>
    <t>Tổ chức tọa đàm kỷ niệm 95 năm ngày thành lập Hội LHPN Việt nam 20/10</t>
  </si>
  <si>
    <t>dự kiến kinh phí tổ chức Đại hội Hội LHPN xã nhiệm kỳ 2026-2031</t>
  </si>
  <si>
    <t>6.4</t>
  </si>
  <si>
    <t>HOẠT ĐỘNG CỦA ĐOÀN THANH NIÊN CSHCM</t>
  </si>
  <si>
    <t>Tổng kết hoạt động hè</t>
  </si>
  <si>
    <t>Tổ chức Hội  tổng kết công tác Đoàn năm 2025</t>
  </si>
  <si>
    <t>dự kiến kinh phí tổ chức Đại hội Đoàn TNCSHCM  nhiệm kỳ 2026-2031</t>
  </si>
  <si>
    <t>Tổ chức hoạt động ngày thành lập Hội Liên Hiệp Thanh niên 15/10</t>
  </si>
  <si>
    <t>6.5</t>
  </si>
  <si>
    <t>HOẠT ĐỘNG CỦA HỘI CỰU CHIẾN BINH XÃ</t>
  </si>
  <si>
    <t>Tổ chức tọa đàm kỷ niệm 36 năm ngày thành lập Hội CCB Việt nam 06/12 và ngày thành lập QĐNDVN 22/12.</t>
  </si>
  <si>
    <t>dự kiến kinh phí tổ chức Đại hội  nhiệm kỳ 2026-2031</t>
  </si>
  <si>
    <t>6.6</t>
  </si>
  <si>
    <t>HOẠT ĐỘNG CỦA HỘI NÔNG DÂN XÃ</t>
  </si>
  <si>
    <t>Tổ chức tọa đàm kỷ niệm 36 năm ngày thành lập Hội nông dân VN 14/10</t>
  </si>
  <si>
    <t>dự kiến kinh phí tổ chức Đại hội nhiệm kỳ 2026-2031</t>
  </si>
  <si>
    <t>6.7</t>
  </si>
  <si>
    <t>Chi khác</t>
  </si>
  <si>
    <t>Sự nghiệp Văn hóa - thể thao</t>
  </si>
  <si>
    <t>- Hoạt động văn hóa thể thao</t>
  </si>
  <si>
    <t>Ủy ban MTTQ xã</t>
  </si>
  <si>
    <t>-  Kinh phí hoạt động khu dân cư cấp xã</t>
  </si>
  <si>
    <t>-  Kinh phí hoạt động khu dân cư, thôn làng</t>
  </si>
  <si>
    <t>- Phụ cấp cán bộ y tế thôn, bản</t>
  </si>
  <si>
    <t>- Bồi dưỡng hàng tháng đối với CTV dân số</t>
  </si>
  <si>
    <t>- Hỗ trợ hoạt động cho cán bộ y tế thôn bản</t>
  </si>
  <si>
    <t>Chi đảm bảo xã hội</t>
  </si>
  <si>
    <t>Chi an ninh, quốc phòng</t>
  </si>
  <si>
    <t xml:space="preserve"> Chi quốc phòng</t>
  </si>
  <si>
    <t>Kinh phí thực hiện CCTL</t>
  </si>
  <si>
    <t>Bổ sung mục tiêu NTM từ ngân sách tỉnh</t>
  </si>
  <si>
    <t xml:space="preserve"> Kinh phí tiết kiệm 6 tháng cuối năm cấp huyện đã tính</t>
  </si>
  <si>
    <t>TỔNG CỘNG (A+B+C+D)</t>
  </si>
  <si>
    <t>Chi y tế</t>
  </si>
  <si>
    <t>Phân bổ cho các trường</t>
  </si>
  <si>
    <t>Sự nghiệp giáo dục chưa phân bổ</t>
  </si>
  <si>
    <t>Chi sự nghiệp giáo dục và đào tạo</t>
  </si>
  <si>
    <t>Phòng Văn hoá xã hội</t>
  </si>
  <si>
    <t>Chi quốc phòng (BCH Quân sự xã)</t>
  </si>
  <si>
    <t>+  Tuần tra đảm bảo ANTT</t>
  </si>
  <si>
    <t>+  Tái hoà nhập cộng đồng</t>
  </si>
  <si>
    <t>+  BCĐ thực hiện NQ 10</t>
  </si>
  <si>
    <t>+  Hoạt động Ban ATGT</t>
  </si>
  <si>
    <t>+  BCĐ mô hình "Trở về Đức tin giữ bình yên thôn làng"</t>
  </si>
  <si>
    <t>+  Phòng chống tội phạm</t>
  </si>
  <si>
    <t>Chi phí thu gom, xử lý, phun thuốc bãi rác</t>
  </si>
  <si>
    <t>Sửa chữa đèn tín hiệu giao thông</t>
  </si>
  <si>
    <t>Kinh phí thực hiện đảm bảo giao thông</t>
  </si>
  <si>
    <t>TK 10%</t>
  </si>
  <si>
    <t>- BCĐ phòng chống thiên tai</t>
  </si>
  <si>
    <t>- Kinh phí mua biên lai thu phí ĐKKD, chữ ký số</t>
  </si>
  <si>
    <t>- Chi phí văn phòng phẩm và phát sinh liên quan</t>
  </si>
  <si>
    <t>- Tiền thưởng theo nghị định 73</t>
  </si>
  <si>
    <t>Kinh phí cấp bù thuỷ lợi phí</t>
  </si>
  <si>
    <t>Chi quản lý hành chính Nhà nước, Đảng, Đoàn thể</t>
  </si>
  <si>
    <t>Phụ cấp cán bộ y tế thôn, bản</t>
  </si>
  <si>
    <t>Bồi dưỡng hàng tháng đối với CTV dân số</t>
  </si>
  <si>
    <t>Hỗ trợ hoạt động cho cán bộ y tế thôn bản</t>
  </si>
  <si>
    <t>Bổ sung KP đảm bảo cơ sở vật chất, phương tiện, thiết bị làm việc (Phòng Kinh tế)</t>
  </si>
  <si>
    <t>- Ban chỉ đạo 35</t>
  </si>
  <si>
    <t xml:space="preserve">- Kinh phí thực hiện nhiệm vụ đặc thù </t>
  </si>
  <si>
    <t xml:space="preserve"> - Kinh phí thực hiện nhiệm vụ đặc thù </t>
  </si>
  <si>
    <t>KP hội nghị, họp, phiên họp TT HĐND, các Ban HĐND</t>
  </si>
  <si>
    <t>Hỗ trợ đối ứng kiên cố hóa kênh mương + giao thông</t>
  </si>
  <si>
    <t>Công tác an ninh, tái hoà nhập cộng đồng</t>
  </si>
  <si>
    <t>Chi cho lực lượng tham gia bảo vệ ANTT theo Nghị quyết số 87/2024/NĐ-HĐND</t>
  </si>
  <si>
    <t>Đơn vị: VĂN PHÒNG ĐẢNG UỶ</t>
  </si>
  <si>
    <t>Mã QHNS: 1152789</t>
  </si>
  <si>
    <t>Chương: 819</t>
  </si>
  <si>
    <t>(Kèm theo Quyết định số       /QĐ-UBND ngày      /8/2025 của UBND xã Ia Hrung)</t>
  </si>
  <si>
    <t xml:space="preserve">Kinh phí không thực hiện tự chủ </t>
  </si>
  <si>
    <t>Mua sắm máy móc, trang thiết bị</t>
  </si>
  <si>
    <r>
      <rPr>
        <b/>
        <i/>
        <u/>
        <sz val="10"/>
        <rFont val="Times New Roman"/>
        <family val="1"/>
      </rPr>
      <t>Ghi chú</t>
    </r>
    <r>
      <rPr>
        <i/>
        <sz val="10"/>
        <rFont val="Times New Roman"/>
        <family val="1"/>
      </rPr>
      <t>: 10% tiết kiệm chi thường xuyên để thực hiện cải cách tiền lương theo quy định</t>
    </r>
  </si>
  <si>
    <t>Đơn vị: UỶ BAN MẶT TRẬN TỔ QUỐC</t>
  </si>
  <si>
    <t>Mã QHNS: 1160071</t>
  </si>
  <si>
    <t>Chương: 820</t>
  </si>
  <si>
    <t>Hỗ trợ người trực tiếp tham gia hoạt động Ban công tác MT thôn, làng</t>
  </si>
  <si>
    <t>Hỗ trợ người trực tiếp tham gia hoạt động Chi đoàn thanh niên thôn, làng</t>
  </si>
  <si>
    <t>Hỗ trợ người trực tiếp tham gia hoạt động Chi hội Phụ nữ thôn, làng</t>
  </si>
  <si>
    <t>Hỗ trợ người trực tiếp tham gia hoạt động Chi hội Cựu chiến binh thôn, làng</t>
  </si>
  <si>
    <t>Hỗ trợ người trực tiếp tham gia hoạt động Chi hội Nông dân binh thôn, làng</t>
  </si>
  <si>
    <t>Kinh phí thực hiện nhiệm vụ của Mặt trận và các ngành đoàn thể (bao gồm cả kinh phí Đại hội)</t>
  </si>
  <si>
    <t>Đơn vị: VĂN PHÒNG HĐND VÀ UBND</t>
  </si>
  <si>
    <t>Mã QHNS: 1154803</t>
  </si>
  <si>
    <t>Chương: 830</t>
  </si>
  <si>
    <t>Kinh phí của BCH quân sự xã</t>
  </si>
  <si>
    <t>Lương và các khoản đóng góp</t>
  </si>
  <si>
    <t>Kinh phí chi trả chế độ dân quân tự vệ</t>
  </si>
  <si>
    <t>Kinh phí thực hiện chế độ đối với CB không chuyên trách và người hoạt động ở thôn, làng</t>
  </si>
  <si>
    <t>Kinh phí phụ cấp CB không chuyên trách</t>
  </si>
  <si>
    <t>Kinh phí Tổ trưởng, Bí thư thôn, làng</t>
  </si>
  <si>
    <t>Kinh phí Phó Tổ trưởng, Phó Bí thư thôn, làng</t>
  </si>
  <si>
    <t>Kinh phí tổ bảo vệ ANTT</t>
  </si>
  <si>
    <t>Kinh phí hoạt động ANTT</t>
  </si>
  <si>
    <t>Kinh phí hoạt động của HĐND cấp xã</t>
  </si>
  <si>
    <t>Kinh phí trang thông tin điện tử của xã</t>
  </si>
  <si>
    <t>Kinh phí hoạt động tư pháp</t>
  </si>
  <si>
    <t>Kinh phí trang bị cơ sở vật chất, thiết bị làm việc</t>
  </si>
  <si>
    <t>Chi khác (dự phòng)</t>
  </si>
  <si>
    <t>Đơn vị: PHÒNG KINH TẾ</t>
  </si>
  <si>
    <t>Mã QHNS: 1147174</t>
  </si>
  <si>
    <t>Chương: 831</t>
  </si>
  <si>
    <t>Kinh phí bố trí cho các nhiệm vụ tổng hợp</t>
  </si>
  <si>
    <t>Chi phí ấn phẩm phục vụ đất đai, đăng ký kinh doanh (biểu mẫu in ấn đăng ký kinh doanh, phôi sổ đỏ)</t>
  </si>
  <si>
    <t>Kinh phí mua biên lai thu phí ĐKKD, chữ ký số</t>
  </si>
  <si>
    <t>Thuỷ lợi:</t>
  </si>
  <si>
    <t>Môi trường:</t>
  </si>
  <si>
    <t>Giao thông:</t>
  </si>
  <si>
    <t>Sự nghiệp đảm bảo xã hội</t>
  </si>
  <si>
    <t>Hỗ trợ tiền điện hộ nghèo, hộ chính sách</t>
  </si>
  <si>
    <t>Đơn vị: PHÒNG VĂN HOÁ - XÃ HỘI</t>
  </si>
  <si>
    <t>Mã QHNS: 1154818</t>
  </si>
  <si>
    <t>Cán bộ bán chuyên trách</t>
  </si>
  <si>
    <t>Kinh phí khen thưởng năm 2025</t>
  </si>
  <si>
    <t>Kinh phí phục vụ công tác tôn giáo năm 2025</t>
  </si>
  <si>
    <t>Kinh phí hỗ trợ đối với người làm công tác chuyên trách về chuyển đổi số, an toàn thông tin mạng, an ninh mạng theo Nghị định 179/2025/NĐ-CP</t>
  </si>
  <si>
    <t>Chi sự nghiệp đào tạo</t>
  </si>
  <si>
    <t>Sự nghiệp y tế</t>
  </si>
  <si>
    <t xml:space="preserve"> - Chi về công tác người có công với cách mạng (Thờ cúng và thăm tặng quà các ngày lễ)</t>
  </si>
  <si>
    <t>Đơn vị: TRUNG TÂM PHỤC VỤ HÀNH CHÍNH CÔNG</t>
  </si>
  <si>
    <t>Mã QHNS: 1162206</t>
  </si>
  <si>
    <t>Chương: 833</t>
  </si>
  <si>
    <t>Chi phí văn phòng phẩm và phát sinh liên quan</t>
  </si>
  <si>
    <t>Chương: 822</t>
  </si>
  <si>
    <t>Dự toán HĐND huyện giao năm 2025</t>
  </si>
  <si>
    <t>Số đã chi đến 30/6/2025</t>
  </si>
  <si>
    <t>Dự toán HĐND xã giao 6 tháng cuối năm 2025</t>
  </si>
  <si>
    <t>Dự toán đầu năm</t>
  </si>
  <si>
    <t>Bổ sung trong năm</t>
  </si>
  <si>
    <t>Chi lương và các khoản theo lương</t>
  </si>
  <si>
    <t>Chi khoán hợp đồng lao động theo Nghị định 111</t>
  </si>
  <si>
    <t>Chi hoạt động theo số lớp</t>
  </si>
  <si>
    <t>Chi khoán thêm giờ năm học 2024-2025</t>
  </si>
  <si>
    <t>Kinh phí biên chế tăng thêm (NSTW)</t>
  </si>
  <si>
    <t>Kinh phí không thực hiện tự chủ (Mã nguồn 12)</t>
  </si>
  <si>
    <t>Kinh phí thực hiện các chính sách giáo dục</t>
  </si>
  <si>
    <t>Chính sách phát triển giáo dục mầm non theo Nghị định số 105/2020/NĐ-CP</t>
  </si>
  <si>
    <t>Kinh phí hỗ trợ học sinh khuyến tật theo TTLT số 42/2021/BGDĐT-BLĐTBXH-BTC</t>
  </si>
  <si>
    <t>Kinh phí cấp bù học phí và hỗ trợ chi phí học tập theo Nghị định số 81/2021/NĐ-CP</t>
  </si>
  <si>
    <t>Kinh phí hỗ trợ Tết Nguyên đán</t>
  </si>
  <si>
    <t xml:space="preserve">Kinh phí thực hiện nhiệm vụ đặc thù </t>
  </si>
  <si>
    <t>Kinh phí hoạt động đặc thù của UBND xã</t>
  </si>
  <si>
    <t>chi khác</t>
  </si>
  <si>
    <t>Kinh phí chi trả tiền điện, đường truyền internet</t>
  </si>
  <si>
    <t>Kinh phí hỗ trợ chi phí học tập theo Nghị định số 81/2021/NĐ-CP</t>
  </si>
  <si>
    <t>Kinh phí cấp bù học phí theo Nghị định số 81/2021/NĐ-CP</t>
  </si>
  <si>
    <t>Kinh phí tăng giờ năm học 2023-2024</t>
  </si>
  <si>
    <t>Kinh phí nguồn 15 năm 2024 chuyển sang</t>
  </si>
  <si>
    <t>Kinh phí thêm giờ năm học 2023-2024</t>
  </si>
  <si>
    <t>Chi khác chưa phân bổ</t>
  </si>
  <si>
    <t>Phụ cấp bán chuyên trách cấp xâ</t>
  </si>
  <si>
    <t>Trong đó tiết kiệm 10% 7 tháng cuối năm của 4 xã</t>
  </si>
  <si>
    <t>THẨM ĐỊNH KINH PHÍ CHI TRẢ CHO NHỮNG NGƯỜI NGHỈ HƯU TRƯỚC TUỔI</t>
  </si>
  <si>
    <t>(Kèm theo văn bản số       /TCKH ngày      tháng 06 năm 2025 của Phòng Tài chính- Kế hoạch )</t>
  </si>
  <si>
    <t>Đơn vị tính: 1000đ</t>
  </si>
  <si>
    <t>Họ và tên</t>
  </si>
  <si>
    <t>Ngày, tháng, năm sinh</t>
  </si>
  <si>
    <t>Trình độ CMNV được đào tạo</t>
  </si>
  <si>
    <t>Chức danh đảm nhiệm</t>
  </si>
  <si>
    <t>Lương, ngạch, bậc hiện hưởng</t>
  </si>
  <si>
    <t>Phụ cấp các loại (nếu có)</t>
  </si>
  <si>
    <t>Tiền lương tháng hiện hưởng</t>
  </si>
  <si>
    <t>Số năm đóng BHXH  (năm, tháng)</t>
  </si>
  <si>
    <t>Tuổi khi giải quyết nghỉ</t>
  </si>
  <si>
    <t>Thời gian nghỉ hưu trước tuổi (năm, tháng)</t>
  </si>
  <si>
    <t>Thời điểm nghỉ</t>
  </si>
  <si>
    <t>Kinh phí thực hiện</t>
  </si>
  <si>
    <t>Thâm niên vượt khung (%)</t>
  </si>
  <si>
    <t>Phụ cấp thâm niên nghề (%)</t>
  </si>
  <si>
    <t>Phụ cấp ưu đãi theo  nghề (%)</t>
  </si>
  <si>
    <t>Phụ cấp công vụ (%)</t>
  </si>
  <si>
    <t>Tổng cộng (24+25+26+27+28)</t>
  </si>
  <si>
    <t>Trợ cấp hưu trí 1 lần khi nghỉ hưu</t>
  </si>
  <si>
    <t>Trợ cấp tiền lương hiện hưởng cho mỗi năm nghỉ hưu trước tuổi</t>
  </si>
  <si>
    <t>Trợ cấp đối với 20 năm  đầu công tác đóng BHXH  bắt buộc</t>
  </si>
  <si>
    <t>Trợ cấp từ năm thứ 21  đóng BHXH bắt buộc trở lên</t>
  </si>
  <si>
    <t>Hộ trợ thêm theo chính sách của tỉnh</t>
  </si>
  <si>
    <t xml:space="preserve">Hệ số </t>
  </si>
  <si>
    <t>Thời điểm hưởng</t>
  </si>
  <si>
    <t>Năm</t>
  </si>
  <si>
    <t>Tháng</t>
  </si>
  <si>
    <t xml:space="preserve">A- Chế độ cho người dưới 02 năm </t>
  </si>
  <si>
    <t>01/7/2025</t>
  </si>
  <si>
    <t>B- Chế độ cho người từ đủ 02 năm đến 05 năm</t>
  </si>
  <si>
    <t>Trung cấp</t>
  </si>
  <si>
    <t>Lê Văn Hải</t>
  </si>
  <si>
    <t>02/03/1968</t>
  </si>
  <si>
    <t xml:space="preserve">Đại học </t>
  </si>
  <si>
    <t>BTĐU xã Ia Sao</t>
  </si>
  <si>
    <t>20/7/24</t>
  </si>
  <si>
    <t>4/6/2020</t>
  </si>
  <si>
    <t>57 tuổi 3 tháng</t>
  </si>
  <si>
    <t>4 năm 9 tháng</t>
  </si>
  <si>
    <t>C- Chế độ cho người trên 5 năm đủ 10 năm</t>
  </si>
  <si>
    <t xml:space="preserve">Ngày          tháng        năm </t>
  </si>
  <si>
    <t xml:space="preserve">Ngày         tháng        năm </t>
  </si>
  <si>
    <t>Người lập biểu</t>
  </si>
  <si>
    <t>Thủ trưởng cơ quan, đơn vị</t>
  </si>
  <si>
    <t>(Ký, ghi rõ họ tên)</t>
  </si>
  <si>
    <t>(Ký, đóng dấu)</t>
  </si>
  <si>
    <t xml:space="preserve"> Ghi chú: </t>
  </si>
  <si>
    <t xml:space="preserve"> - Cột 16: ghi tiền lương tháng hiện hưởng (hệ số lương và các loại phụ cấp cuối cùng trước khi nghỉ)</t>
  </si>
  <si>
    <t xml:space="preserve"> - Cột 18, 19 Ghi đầy đủ số năm, tháng đóng BHXH theo số BHXH</t>
  </si>
  <si>
    <t xml:space="preserve"> - Cột 21: Ghi đầy đủ số tuổi, số tháng, số ngày nghỉ trước tuổi so với quy định;</t>
  </si>
  <si>
    <t xml:space="preserve"> * Đề nghị giữ nguyên các cột trong biểu mẫu, nếu có phát sinh ghi chú bổ sung xuống dưới.</t>
  </si>
  <si>
    <t>DANH SÁCH VÀ KINH PHÍ CHI TRẢ CHO NHỮNG NGƯỜI NGHỈ THÔI VIỆC</t>
  </si>
  <si>
    <t>Tổng cộng (23+24+25+26)</t>
  </si>
  <si>
    <t>Trợ cấp thôi việc</t>
  </si>
  <si>
    <t>Trợ cấp 3 tháng tìm việc</t>
  </si>
  <si>
    <t>Trợ cấp cho thời gian đóng BHXH bắt buộc</t>
  </si>
  <si>
    <t>Ksor Minh</t>
  </si>
  <si>
    <t>Đại học</t>
  </si>
  <si>
    <t>Công chức Văn hóa-Xã hội xã Ia Hrung</t>
  </si>
  <si>
    <t>Rơ châm Ý</t>
  </si>
  <si>
    <t>Phó chủ tịch HĐND xã Ia Hrung</t>
  </si>
  <si>
    <t>24/10/2023</t>
  </si>
  <si>
    <t>Rơ Châm Thái</t>
  </si>
  <si>
    <t>18/2/1984</t>
  </si>
  <si>
    <t xml:space="preserve">Phó chủ tịch HĐND xã Ia Sao </t>
  </si>
  <si>
    <t>Rơ Châm Thuên</t>
  </si>
  <si>
    <t>6/10/1987</t>
  </si>
  <si>
    <t>Chủ tịch HND xã Ia Sao</t>
  </si>
  <si>
    <t>Phạm Thị Thanh Bình</t>
  </si>
  <si>
    <t>20/8/1980</t>
  </si>
  <si>
    <t>Công chức TC-KT xã Ia Sao</t>
  </si>
  <si>
    <t>Nguyễn Thị Kim Loan</t>
  </si>
  <si>
    <t>3/2/1984</t>
  </si>
  <si>
    <t>Công chức ĐC-NN-XD-MT xã Ia Sao</t>
  </si>
  <si>
    <t>Phan Thị Khuyên</t>
  </si>
  <si>
    <t>4/9/1989</t>
  </si>
  <si>
    <t>Công chức VH-XH xã Ia Sao</t>
  </si>
  <si>
    <t>Nay H'My</t>
  </si>
  <si>
    <t>16/09/1992</t>
  </si>
  <si>
    <t>Trung cấp Luật</t>
  </si>
  <si>
    <t>Puih  Blí</t>
  </si>
  <si>
    <t>06/06/1980</t>
  </si>
  <si>
    <t>ĐH Hành chính</t>
  </si>
  <si>
    <t>Chủ tịch UBND xã Ia Dêr</t>
  </si>
  <si>
    <t>Ksor Bon</t>
  </si>
  <si>
    <t>Công chức VH-XH xã Ia Dêr</t>
  </si>
  <si>
    <t>Nguyễn Thị Hồng Thuận</t>
  </si>
  <si>
    <t>ĐH kế toán</t>
  </si>
  <si>
    <t>Công chức TC-KT xã Ia Dêr</t>
  </si>
  <si>
    <t>Rơ Châm Si</t>
  </si>
  <si>
    <t>Công chức TP-HT xã Ia Dêr</t>
  </si>
  <si>
    <t>Mai Văn Vinh</t>
  </si>
  <si>
    <t>Công chức ĐC-NN-XD-MT xã Ia Dêr</t>
  </si>
  <si>
    <t>Biểu số 14e</t>
  </si>
  <si>
    <r>
      <t xml:space="preserve">KINH PHÍ TIẾT KIỆM CHI NSNN DO THỰC HIỆN SẮP XẾP, TỔ CHỨC BỘ MÁY, XÂY DỰNG CHÍNH QUYỀN ĐỊA PHƯƠNG 02 CẤP
</t>
    </r>
    <r>
      <rPr>
        <i/>
        <sz val="12"/>
        <color rgb="FF000000"/>
        <rFont val="Times New Roman"/>
        <family val="1"/>
      </rPr>
      <t>(Kèm theo Thông tư số 56/2025/TT-BTC ngày 25 tháng 6 năm 2025 của Bộ trưởng Bộ Tài chính)</t>
    </r>
  </si>
  <si>
    <t>Đối tượng giao năm 2025</t>
  </si>
  <si>
    <t>Thực hiện 6 tháng đầu năm 2025</t>
  </si>
  <si>
    <t>Ước thực hiện 6 tháng cuối năm 2025</t>
  </si>
  <si>
    <t>Năm 2026</t>
  </si>
  <si>
    <t>Đối tượng nghỉ do sắp xếp bộ máy</t>
  </si>
  <si>
    <t>Tiết kiệm chi NSNN năm 2025
(*)</t>
  </si>
  <si>
    <t>Bao gồm</t>
  </si>
  <si>
    <t>Tiết kiệm chi NSNN năm 2026
(*)</t>
  </si>
  <si>
    <t>Tiền lương, phụ cấp, các khoản đóng góp, tiền thưởng</t>
  </si>
  <si>
    <t>Chi khác (**)</t>
  </si>
  <si>
    <t>5=6+7+8</t>
  </si>
  <si>
    <t>10=11+12+13</t>
  </si>
  <si>
    <t>15=16+17+18</t>
  </si>
  <si>
    <t>Tổng</t>
  </si>
  <si>
    <t>Nghi theo chế độ 178</t>
  </si>
  <si>
    <t>Nghỉ theo chế độ 154 (BCT)</t>
  </si>
  <si>
    <t xml:space="preserve">Ghi chú: </t>
  </si>
  <si>
    <t>(*) Tiết kiệm chi tính theo thời gian thực tế nghỉ</t>
  </si>
  <si>
    <t>(**) Các khoản chi khác như: chi thu nhập tăng thêm, …</t>
  </si>
  <si>
    <t>……., ngày…… tháng……năm 2025</t>
  </si>
  <si>
    <t>TM. ỦY BAN NHÂN DÂN TỈNH, THÀNH PHỐ...</t>
  </si>
  <si>
    <t>CHỦ TỊCH</t>
  </si>
  <si>
    <t>(Ký tên, đóng dấu)</t>
  </si>
  <si>
    <t>Hưu trước tuổi (2-5 năm)</t>
  </si>
  <si>
    <t>Thôi việc</t>
  </si>
  <si>
    <t>Lê Thị Mỹ Liên</t>
  </si>
  <si>
    <t>Công chức Văn hóa-Thống kê xã Ia Pếch</t>
  </si>
  <si>
    <t>Hồ Thị Mai Phương</t>
  </si>
  <si>
    <t>Công chức TC-KT xã Ia Khai</t>
  </si>
  <si>
    <t>Puih Dinh</t>
  </si>
  <si>
    <t>Chủ tịch MTTQ xã Ia Khai</t>
  </si>
  <si>
    <t>Siu H' Roan</t>
  </si>
  <si>
    <t>Chủ tịch Hội LHPN xã Ia Dêr</t>
  </si>
  <si>
    <t>Puih Tân</t>
  </si>
  <si>
    <t>Chủ tịch Hội Chiến binh xã Ia Dêr</t>
  </si>
  <si>
    <t>Ksor H' Kríu</t>
  </si>
  <si>
    <t>Chủ tịch Hội Nông dân xã Ia Dêr</t>
  </si>
  <si>
    <t>Tiêu chuẩn:14ng/xã x 4 xã =56-5ng(đang làm)=51ng</t>
  </si>
  <si>
    <t>Thôi việc(đợt 3)</t>
  </si>
  <si>
    <t>Chi chế độ bán chuyên trách nghỉ 154 giữ lại tỉnh chưa giảm trừ (51 người)</t>
  </si>
  <si>
    <t>Tiền lương CBCC nghỉ 178 giữ lại tỉnh chưa giảm trừ (18 người)</t>
  </si>
  <si>
    <t xml:space="preserve"> - Kinh phí hoạt động Tết Nguyên đán</t>
  </si>
  <si>
    <t xml:space="preserve"> - Kinh phí hoạt động khai giảng năm học mới</t>
  </si>
  <si>
    <t>Khai giảng (25,5), thăm 20/11 (15 trường x 1tr)</t>
  </si>
  <si>
    <t>chi hỗ trợ đột xuất cho hộ gia đình có người chết mất tích do thiên tai, hỏa hoạn, dịch bệnh, tai nạn giao thông, tại nạn lao động nghiêm trọng hoặc các lý do bất khả kháng khác</t>
  </si>
  <si>
    <t>- Hỗ trợ đột xuất cho hộ gia đình có người chết mất tích do thiên tai, hỏa hoạn, dịch bệnh, tai nạn giao thông, tại nạn lao động nghiêm trọng hoặc các lý do bất khả kháng khác</t>
  </si>
  <si>
    <t xml:space="preserve"> - Kinh phí hỗ trợ tết trung thu thôn, làng</t>
  </si>
  <si>
    <t xml:space="preserve"> - Phụ cấp đại biểu hội đồng</t>
  </si>
  <si>
    <t>Thu bổ sung từ ngân sách huyện</t>
  </si>
  <si>
    <t>CL số thực hiện so với DT giao 6 tháng đầu năm  (4,513trđ)</t>
  </si>
  <si>
    <t xml:space="preserve">Chênh lệch số bổ sung CĐ 6 tháng đầu năm để đảm bảo thu chi cân đối bằng nhau </t>
  </si>
  <si>
    <t>Chi cân đối năm 2025</t>
  </si>
  <si>
    <t>chưa phân cấp</t>
  </si>
  <si>
    <t>bổ sung từ nguồn dự phòng sau có mục tiêu</t>
  </si>
  <si>
    <t>Chi an ninh (giao cho VP UB)</t>
  </si>
  <si>
    <t>giao cho CA (xem lại quy định)</t>
  </si>
  <si>
    <t>xem lại vb mới hiệu lực</t>
  </si>
  <si>
    <t>10 người</t>
  </si>
  <si>
    <t>BCH phòng thủ dân sự (BCĐ phòng chống thiên tai trước đây)</t>
  </si>
  <si>
    <t>20% khen thưởng (</t>
  </si>
  <si>
    <t>ĐH các ngành</t>
  </si>
  <si>
    <t>Chi khác ngân sách (các nhiệm vụ chi chưa có trong dự toán)</t>
  </si>
  <si>
    <t>Văn phòng phẩm, chi khác</t>
  </si>
  <si>
    <t>9 người</t>
  </si>
  <si>
    <t>17 người</t>
  </si>
  <si>
    <t>- Kinh phí đảm bảo chế độ công tác tiếp công dân</t>
  </si>
  <si>
    <t>Kinh phí đảm bảo chế độ công tác tiếp công dân</t>
  </si>
  <si>
    <t>Chi hợp đồng tạp vụ</t>
  </si>
  <si>
    <t>Kinh phí thực hiện các nhiệm vụ của HĐND (hoạt động đặc thù, hội nghị, các cuộc họp, phiên họp của Thường trực HĐND, các Ban HĐND)</t>
  </si>
  <si>
    <t>(Kèm theo Tờ trình số       /TTr-UBND ngày      /9/2025 của UBND xã Ia Hrung)</t>
  </si>
  <si>
    <t>-  BCĐ Phòng chống tội phạm</t>
  </si>
  <si>
    <t xml:space="preserve"> - Khoán hỗ trợ chi phí đi lại đối với đại biểu HĐND</t>
  </si>
  <si>
    <t xml:space="preserve"> - Kinh phí hoạt động khai giảng năm học mới và ngày 20/11</t>
  </si>
  <si>
    <t>Phụ cấp BCH Đảng bộ xã</t>
  </si>
  <si>
    <t>Cán bộ KCT làm việc tại Ban xây dựng Đảng</t>
  </si>
  <si>
    <t>Kinh phí thực hiện các nhiệm vụ khác của Đảng ủy (Bao gồm cả công tác thẩm tra,xác minh lịch sử chính trị của cán bộ, Đảng viên; chi xây dựng văn bản; chi cho các đoàn kiểm tra giám sát, Thăm hỏi, quà tặng đối với các đối tượng chính sách, cán bộ lão thành cách mạng, người có công, mẹ VNAH, nhân sĩ, trí thức yêu nước, phúng điếu; chi bảo vệ và chăm sóc sức khỏe cán bộ)</t>
  </si>
  <si>
    <t>Chi các hội nghị + in, sao tài liệu</t>
  </si>
  <si>
    <t>Chi công tác bảo đảm an ninh</t>
  </si>
  <si>
    <t>Trợ cấp cán bộ hưu trí</t>
  </si>
  <si>
    <t>Rơ Châm Mui (chủ tịch)</t>
  </si>
  <si>
    <t>Rơ Châm Heng (P.chủ tịch)</t>
  </si>
  <si>
    <t>Rơ Châm Hyêl (CT.HND)</t>
  </si>
  <si>
    <t>Nguyễn Văn Cầm</t>
  </si>
  <si>
    <t>Nguyễn Viết Ngọc</t>
  </si>
  <si>
    <t>Puih Binh</t>
  </si>
  <si>
    <t>Rơ Châm Tih (nghệ nhân ưu tú thu nhập thấp)</t>
  </si>
  <si>
    <t>Kinh phí hoạt động hội trường, đường truyền trực tuyến, chữ ký số.</t>
  </si>
  <si>
    <t>Công tác 35</t>
  </si>
  <si>
    <t>Kinh phí trợ cấp cán bộ hưu trí theo Nghị định 75/2024/NĐ-CP ngày 30/6/2025</t>
  </si>
  <si>
    <t>Kinh phí tổ chức khám sơ tuyển năm 2025</t>
  </si>
  <si>
    <t>(Kèm theo  Tờ trình số 55/QĐ-UBND ngày  03 /9/2025 của UBND xã Ia Hrung)</t>
  </si>
  <si>
    <t xml:space="preserve"> </t>
  </si>
  <si>
    <t>PL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</si>
</sst>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 #,##0_ ;_ * \-#,##0_ ;_ * &quot;-&quot;_ ;_ @_ "/>
    <numFmt numFmtId="167" formatCode="_-&quot;€&quot;* #,##0_-;\-&quot;€&quot;* #,##0_-;_-&quot;€&quot;* &quot;-&quot;_-;_-@_-"/>
    <numFmt numFmtId="168" formatCode="&quot;\&quot;#,##0.00;[Red]&quot;\&quot;&quot;\&quot;&quot;\&quot;&quot;\&quot;&quot;\&quot;&quot;\&quot;\-#,##0.00"/>
    <numFmt numFmtId="169" formatCode="&quot;\&quot;#,##0;[Red]&quot;\&quot;&quot;\&quot;\-#,##0"/>
    <numFmt numFmtId="170" formatCode="_-* #,##0_-;\-* #,##0_-;_-* &quot;-&quot;_-;_-@_-"/>
    <numFmt numFmtId="171" formatCode="_-* #,##0.00_-;\-* #,##0.00_-;_-* &quot;-&quot;??_-;_-@_-"/>
    <numFmt numFmtId="172" formatCode="_-* #,##0\ &quot;€&quot;_-;\-* #,##0\ &quot;€&quot;_-;_-* &quot;-&quot;\ &quot;€&quot;_-;_-@_-"/>
    <numFmt numFmtId="173" formatCode="_-* #,##0\ _F_-;\-* #,##0\ _F_-;_-* &quot;-&quot;\ _F_-;_-@_-"/>
    <numFmt numFmtId="174" formatCode="_ &quot;\&quot;* #,##0_ ;_ &quot;\&quot;* \-#,##0_ ;_ &quot;\&quot;* &quot;-&quot;_ ;_ @_ "/>
    <numFmt numFmtId="175" formatCode="_ &quot;\&quot;* #,##0.00_ ;_ &quot;\&quot;* \-#,##0.00_ ;_ &quot;\&quot;* &quot;-&quot;??_ ;_ @_ "/>
    <numFmt numFmtId="176" formatCode="_ * #,##0.00_ ;_ * \-#,##0.00_ ;_ * &quot;-&quot;??_ ;_ @_ "/>
    <numFmt numFmtId="177" formatCode="#,##0;\-#,##0;&quot;-&quot;"/>
    <numFmt numFmtId="178" formatCode="#,##0.0_);\(#,##0.0\)"/>
    <numFmt numFmtId="179" formatCode="_(* #,##0.0000_);_(* \(#,##0.0000\);_(* &quot;-&quot;??_);_(@_)"/>
    <numFmt numFmtId="180" formatCode="0.0%;[Red]\(0.0%\)"/>
    <numFmt numFmtId="181" formatCode="_ * #,##0.00_)&quot;£&quot;_ ;_ * \(#,##0.00\)&quot;£&quot;_ ;_ * &quot;-&quot;??_)&quot;£&quot;_ ;_ @_ "/>
    <numFmt numFmtId="182" formatCode="_-&quot;$&quot;* #,##0.00_-;\-&quot;$&quot;* #,##0.00_-;_-&quot;$&quot;* &quot;-&quot;??_-;_-@_-"/>
    <numFmt numFmtId="183" formatCode="0.0%;\(0.0%\)"/>
    <numFmt numFmtId="184" formatCode="_(* #,##0_);_(* \(#,##0\);_(* &quot;-&quot;??_);_(@_)"/>
    <numFmt numFmtId="185" formatCode="0.000_)"/>
    <numFmt numFmtId="186" formatCode="_-* #,##0.00\ _€_-;\-* #,##0.00\ _€_-;_-* &quot;-&quot;??\ _€_-;_-@_-"/>
    <numFmt numFmtId="187" formatCode="&quot;$&quot;#,##0;\-&quot;$&quot;#,##0"/>
    <numFmt numFmtId="188" formatCode="&quot;C&quot;#,##0.00_);\(&quot;C&quot;#,##0.00\)"/>
    <numFmt numFmtId="189" formatCode="&quot;$&quot;#,##0\ ;\(&quot;$&quot;#,##0\)"/>
    <numFmt numFmtId="190" formatCode="0.0000000000"/>
    <numFmt numFmtId="191" formatCode="&quot;C&quot;#,##0_);\(&quot;C&quot;#,##0\)"/>
    <numFmt numFmtId="192" formatCode="_(* #,##0.00_);_(* \(#,##0.00\);_(* \-??_);_(@_)"/>
    <numFmt numFmtId="193" formatCode="&quot;$&quot;\ \ \ \ #,##0_);\(&quot;$&quot;\ \ \ #,##0\)"/>
    <numFmt numFmtId="194" formatCode="&quot;$&quot;\ \ \ \ \ #,##0_);\(&quot;$&quot;\ \ \ \ \ #,##0\)"/>
    <numFmt numFmtId="195" formatCode="&quot;C&quot;#,##0_);[Red]\(&quot;C&quot;#,##0\)"/>
    <numFmt numFmtId="196" formatCode="#,###;\-#,###;&quot;&quot;;_(@_)"/>
    <numFmt numFmtId="197" formatCode="#,###"/>
    <numFmt numFmtId="198" formatCode="#,##0\ &quot;$&quot;_);[Red]\(#,##0\ &quot;$&quot;\)"/>
    <numFmt numFmtId="199" formatCode="&quot;$&quot;###,0&quot;.&quot;00_);[Red]\(&quot;$&quot;###,0&quot;.&quot;00\)"/>
    <numFmt numFmtId="200" formatCode="&quot;\&quot;#,##0;[Red]\-&quot;\&quot;#,##0"/>
    <numFmt numFmtId="201" formatCode="&quot;\&quot;#,##0.00;\-&quot;\&quot;#,##0.00"/>
    <numFmt numFmtId="202" formatCode="#,##0.000_ "/>
    <numFmt numFmtId="203" formatCode="0##&quot;,&quot;###.00"/>
    <numFmt numFmtId="204" formatCode="#,##0.000_);\(#,##0.000\)"/>
    <numFmt numFmtId="205" formatCode="#,##0.00\ &quot;F&quot;;[Red]\-#,##0.00\ &quot;F&quot;"/>
    <numFmt numFmtId="206" formatCode="#,##0\ &quot;F&quot;;\-#,##0\ &quot;F&quot;"/>
    <numFmt numFmtId="207" formatCode="#,##0\ &quot;F&quot;;[Red]\-#,##0\ &quot;F&quot;"/>
    <numFmt numFmtId="208" formatCode="_-* #,##0\ &quot;F&quot;_-;\-* #,##0\ &quot;F&quot;_-;_-* &quot;-&quot;\ &quot;F&quot;_-;_-@_-"/>
    <numFmt numFmtId="209" formatCode="#,##0.00\ &quot;F&quot;;\-#,##0.00\ &quot;F&quot;"/>
    <numFmt numFmtId="210" formatCode="&quot;\&quot;#,##0.00;[Red]&quot;\&quot;\-#,##0.00"/>
    <numFmt numFmtId="211" formatCode="&quot;\&quot;#,##0;[Red]&quot;\&quot;\-#,##0"/>
    <numFmt numFmtId="212" formatCode="_-&quot;$&quot;* #,##0_-;\-&quot;$&quot;* #,##0_-;_-&quot;$&quot;* &quot;-&quot;_-;_-@_-"/>
    <numFmt numFmtId="213" formatCode="_(* #,##0.0_);_(* \(#,##0.0\);_(* &quot;-&quot;??_);_(@_)"/>
    <numFmt numFmtId="214" formatCode="#,##0;[Red]#,##0"/>
    <numFmt numFmtId="215" formatCode="#,##0.0;[Red]#,##0.0"/>
    <numFmt numFmtId="216" formatCode="#,##0.000;[Red]#,##0.000"/>
    <numFmt numFmtId="217" formatCode="_-* #,##0_-;\-* #,##0_-;_-* &quot;-&quot;??_-;_-@_-"/>
    <numFmt numFmtId="218" formatCode="\t0.00%"/>
    <numFmt numFmtId="219" formatCode="\t#\ ??/??"/>
    <numFmt numFmtId="220" formatCode="0.0000%"/>
    <numFmt numFmtId="221" formatCode="&quot;$&quot;#,##0.00"/>
  </numFmts>
  <fonts count="167">
    <font>
      <sz val="14"/>
      <name val="Times New Roman"/>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4"/>
      <name val=".VnTime"/>
      <family val="2"/>
    </font>
    <font>
      <sz val="9"/>
      <name val=".VnTime"/>
      <family val="2"/>
    </font>
    <font>
      <sz val="12"/>
      <name val=".VnTime"/>
      <family val="2"/>
    </font>
    <font>
      <b/>
      <sz val="12"/>
      <name val="Times New Roman"/>
      <family val="1"/>
    </font>
    <font>
      <sz val="12"/>
      <name val="Times New Roman"/>
      <family val="1"/>
    </font>
    <font>
      <b/>
      <sz val="11"/>
      <name val="Times New Roman"/>
      <family val="1"/>
    </font>
    <font>
      <sz val="12"/>
      <color rgb="FFFF0000"/>
      <name val="Times New Roman"/>
      <family val="1"/>
    </font>
    <font>
      <sz val="12"/>
      <color theme="1"/>
      <name val="Times New Roman"/>
      <family val="1"/>
    </font>
    <font>
      <sz val="11"/>
      <color rgb="FFFF0000"/>
      <name val="Times New Roman"/>
      <family val="1"/>
    </font>
    <font>
      <b/>
      <sz val="12"/>
      <color rgb="FFFF0000"/>
      <name val="Times New Roman"/>
      <family val="1"/>
    </font>
    <font>
      <sz val="14"/>
      <color rgb="FFFF0000"/>
      <name val="Times New Roman"/>
      <family val="1"/>
    </font>
    <font>
      <b/>
      <sz val="14"/>
      <color rgb="FFFF0000"/>
      <name val="Times New Roman"/>
      <family val="1"/>
    </font>
    <font>
      <sz val="13"/>
      <name val="Times New Roman"/>
      <family val="1"/>
    </font>
    <font>
      <sz val="10"/>
      <name val="Times New Roman"/>
      <family val="1"/>
    </font>
    <font>
      <b/>
      <sz val="11"/>
      <color rgb="FFFF0000"/>
      <name val="Times New Roman"/>
      <family val="1"/>
    </font>
    <font>
      <sz val="11"/>
      <color indexed="8"/>
      <name val="Times New Roman"/>
      <family val="1"/>
    </font>
    <font>
      <sz val="13"/>
      <color theme="1"/>
      <name val="Times New Roman"/>
      <family val="1"/>
    </font>
    <font>
      <sz val="11"/>
      <color theme="1"/>
      <name val="Calibri"/>
      <family val="2"/>
      <scheme val="minor"/>
    </font>
    <font>
      <sz val="12"/>
      <name val="VNI-Times"/>
    </font>
    <font>
      <sz val="10"/>
      <name val="Arial"/>
      <family val="2"/>
    </font>
    <font>
      <sz val="10"/>
      <name val="?? ??"/>
      <charset val="136"/>
    </font>
    <font>
      <sz val="14"/>
      <name val="??"/>
      <charset val="129"/>
    </font>
    <font>
      <sz val="12"/>
      <name val="????"/>
      <charset val="136"/>
    </font>
    <font>
      <sz val="12"/>
      <name val="Courier"/>
      <family val="3"/>
    </font>
    <font>
      <sz val="12"/>
      <name val="|??¢¥¢¬¨Ï"/>
      <charset val="129"/>
    </font>
    <font>
      <sz val="10"/>
      <name val="VNI-Times"/>
    </font>
    <font>
      <sz val="10"/>
      <name val="MS Sans Serif"/>
      <family val="2"/>
    </font>
    <font>
      <sz val="10"/>
      <color indexed="8"/>
      <name val="Arial"/>
      <family val="2"/>
    </font>
    <font>
      <sz val="11"/>
      <name val="VNI-Aptima"/>
    </font>
    <font>
      <sz val="12"/>
      <name val="???"/>
      <charset val="134"/>
    </font>
    <font>
      <sz val="14"/>
      <name val="VNTime"/>
    </font>
    <font>
      <sz val="12"/>
      <name val="¹ÙÅÁÃ¼"/>
      <charset val="134"/>
    </font>
    <font>
      <i/>
      <sz val="12"/>
      <color indexed="8"/>
      <name val=".VnBook-AntiquaH"/>
      <family val="2"/>
    </font>
    <font>
      <sz val="11"/>
      <color indexed="8"/>
      <name val="Arial"/>
      <family val="2"/>
    </font>
    <font>
      <b/>
      <sz val="12"/>
      <color indexed="8"/>
      <name val=".VnBook-Antiqua"/>
      <family val="2"/>
    </font>
    <font>
      <i/>
      <sz val="12"/>
      <color indexed="8"/>
      <name val=".VnBook-Antiqua"/>
      <family val="2"/>
    </font>
    <font>
      <sz val="11"/>
      <color indexed="9"/>
      <name val="Arial"/>
      <family val="2"/>
    </font>
    <font>
      <sz val="12"/>
      <name val="±¼¸²Ã¼"/>
      <charset val="129"/>
    </font>
    <font>
      <sz val="12"/>
      <name val="¹UAAA¼"/>
      <charset val="129"/>
    </font>
    <font>
      <sz val="11"/>
      <name val="±¼¸²Ã¼"/>
      <charset val="129"/>
    </font>
    <font>
      <sz val="8"/>
      <name val="Times New Roman"/>
      <family val="1"/>
    </font>
    <font>
      <sz val="11"/>
      <color indexed="20"/>
      <name val="Arial"/>
      <family val="2"/>
    </font>
    <font>
      <sz val="12"/>
      <name val="Tms Rmn"/>
      <charset val="134"/>
    </font>
    <font>
      <sz val="11"/>
      <name val="µ¸¿ò"/>
      <charset val="129"/>
    </font>
    <font>
      <sz val="12"/>
      <name val="µ¸¿òÃ¼"/>
      <charset val="129"/>
    </font>
    <font>
      <sz val="10"/>
      <name val="±¼¸²A¼"/>
      <charset val="129"/>
    </font>
    <font>
      <sz val="10"/>
      <name val="Helv"/>
      <charset val="134"/>
    </font>
    <font>
      <b/>
      <sz val="11"/>
      <color indexed="52"/>
      <name val="Arial"/>
      <family val="2"/>
    </font>
    <font>
      <b/>
      <sz val="10"/>
      <name val="Helv"/>
      <charset val="134"/>
    </font>
    <font>
      <b/>
      <sz val="11"/>
      <color indexed="9"/>
      <name val="Arial"/>
      <family val="2"/>
    </font>
    <font>
      <sz val="10"/>
      <name val=".VnArial"/>
      <family val="2"/>
    </font>
    <font>
      <sz val="11"/>
      <name val="Tms Rmn"/>
      <charset val="134"/>
    </font>
    <font>
      <sz val="11"/>
      <color indexed="8"/>
      <name val="Calibri"/>
      <family val="2"/>
    </font>
    <font>
      <sz val="12"/>
      <name val=".VnArial Narrow"/>
      <family val="2"/>
    </font>
    <font>
      <sz val="11"/>
      <name val="UVnTime"/>
      <charset val="134"/>
    </font>
    <font>
      <sz val="9"/>
      <name val="Arial"/>
      <family val="2"/>
    </font>
    <font>
      <sz val="10"/>
      <name val=".VnTime"/>
      <family val="2"/>
    </font>
    <font>
      <sz val="10"/>
      <name val="MS Serif"/>
      <family val="1"/>
    </font>
    <font>
      <sz val="11"/>
      <name val="VNtimes new roman"/>
      <family val="2"/>
    </font>
    <font>
      <sz val="10"/>
      <name val="Arial CE"/>
      <charset val="238"/>
    </font>
    <font>
      <sz val="10"/>
      <color indexed="16"/>
      <name val="MS Serif"/>
      <family val="1"/>
    </font>
    <font>
      <i/>
      <sz val="11"/>
      <color indexed="23"/>
      <name val="Arial"/>
      <family val="2"/>
    </font>
    <font>
      <sz val="11"/>
      <color indexed="17"/>
      <name val="Arial"/>
      <family val="2"/>
    </font>
    <font>
      <sz val="8"/>
      <name val="Arial"/>
      <family val="2"/>
    </font>
    <font>
      <sz val="13"/>
      <name val=".VnTime"/>
      <family val="2"/>
    </font>
    <font>
      <b/>
      <sz val="12"/>
      <color indexed="9"/>
      <name val="Tms Rmn"/>
      <charset val="134"/>
    </font>
    <font>
      <b/>
      <sz val="12"/>
      <name val="Helv"/>
      <charset val="134"/>
    </font>
    <font>
      <b/>
      <sz val="12"/>
      <name val="Arial"/>
      <family val="2"/>
    </font>
    <font>
      <b/>
      <sz val="18"/>
      <name val="Arial"/>
      <family val="2"/>
    </font>
    <font>
      <b/>
      <sz val="11"/>
      <color indexed="56"/>
      <name val="Arial"/>
      <family val="2"/>
    </font>
    <font>
      <b/>
      <sz val="8"/>
      <name val="MS Sans Serif"/>
      <family val="2"/>
    </font>
    <font>
      <b/>
      <sz val="10"/>
      <name val=".VnTime"/>
      <family val="2"/>
    </font>
    <font>
      <b/>
      <sz val="14"/>
      <name val=".VnTimeH"/>
      <family val="2"/>
    </font>
    <font>
      <sz val="11"/>
      <color indexed="62"/>
      <name val="Arial"/>
      <family val="2"/>
    </font>
    <font>
      <sz val="11"/>
      <color indexed="52"/>
      <name val="Arial"/>
      <family val="2"/>
    </font>
    <font>
      <b/>
      <sz val="11"/>
      <name val="Helv"/>
      <charset val="134"/>
    </font>
    <font>
      <sz val="10"/>
      <name val=".VnAvant"/>
      <family val="2"/>
    </font>
    <font>
      <sz val="12"/>
      <name val="Arial"/>
      <family val="2"/>
    </font>
    <font>
      <sz val="11"/>
      <color indexed="60"/>
      <name val="Arial"/>
      <family val="2"/>
    </font>
    <font>
      <sz val="7"/>
      <name val="Small Fonts"/>
      <family val="2"/>
    </font>
    <font>
      <sz val="12"/>
      <name val="VNtimes new roman"/>
      <family val="2"/>
    </font>
    <font>
      <b/>
      <sz val="11"/>
      <name val="Arial"/>
      <family val="2"/>
    </font>
    <font>
      <b/>
      <sz val="11"/>
      <color indexed="63"/>
      <name val="Arial"/>
      <family val="2"/>
    </font>
    <font>
      <sz val="12"/>
      <name val="Helv"/>
      <charset val="134"/>
    </font>
    <font>
      <b/>
      <sz val="10"/>
      <name val="MS Sans Serif"/>
      <family val="2"/>
    </font>
    <font>
      <sz val="8"/>
      <name val="Wingdings"/>
      <charset val="2"/>
    </font>
    <font>
      <sz val="8"/>
      <name val="Helv"/>
      <charset val="134"/>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charset val="134"/>
    </font>
    <font>
      <b/>
      <sz val="8"/>
      <color indexed="8"/>
      <name val="Helv"/>
      <charset val="134"/>
    </font>
    <font>
      <b/>
      <sz val="13"/>
      <color indexed="8"/>
      <name val=".VnTimeH"/>
      <family val="2"/>
    </font>
    <font>
      <b/>
      <sz val="18"/>
      <color indexed="56"/>
      <name val="Times New Roman"/>
      <family val="1"/>
    </font>
    <font>
      <sz val="14"/>
      <name val="VNTime"/>
    </font>
    <font>
      <b/>
      <sz val="8"/>
      <name val="VN Helvetica"/>
      <charset val="134"/>
    </font>
    <font>
      <b/>
      <sz val="12"/>
      <name val=".VnTime"/>
      <family val="2"/>
    </font>
    <font>
      <b/>
      <sz val="10"/>
      <name val="VN AvantGBook"/>
      <charset val="134"/>
    </font>
    <font>
      <b/>
      <sz val="16"/>
      <name val=".VnTime"/>
      <family val="2"/>
    </font>
    <font>
      <sz val="11"/>
      <color indexed="10"/>
      <name val="Arial"/>
      <family val="2"/>
    </font>
    <font>
      <sz val="14"/>
      <name val=".VnArial"/>
      <family val="2"/>
    </font>
    <font>
      <sz val="10"/>
      <name val=" "/>
      <charset val="134"/>
    </font>
    <font>
      <sz val="10"/>
      <name val=" "/>
      <charset val="136"/>
    </font>
    <font>
      <sz val="14"/>
      <name val="뼻뮝"/>
      <charset val="129"/>
    </font>
    <font>
      <sz val="14"/>
      <name val="뼻뮝"/>
      <charset val="134"/>
    </font>
    <font>
      <sz val="12"/>
      <name val="바탕체"/>
      <charset val="134"/>
    </font>
    <font>
      <sz val="12"/>
      <name val="뼻뮝"/>
      <charset val="134"/>
    </font>
    <font>
      <sz val="10"/>
      <name val="굴림체"/>
      <charset val="134"/>
    </font>
    <font>
      <b/>
      <sz val="8"/>
      <name val="Tahoma"/>
      <family val="2"/>
    </font>
    <font>
      <sz val="8"/>
      <name val="Tahoma"/>
      <family val="2"/>
    </font>
    <font>
      <sz val="14"/>
      <name val="Times New Roman"/>
      <family val="1"/>
    </font>
    <font>
      <i/>
      <sz val="11"/>
      <color rgb="FFFF0000"/>
      <name val="Times New Roman"/>
      <family val="1"/>
    </font>
    <font>
      <b/>
      <i/>
      <sz val="11"/>
      <color rgb="FFFF0000"/>
      <name val="Times New Roman"/>
      <family val="1"/>
    </font>
    <font>
      <sz val="11"/>
      <name val="Times New Roman"/>
      <family val="1"/>
    </font>
    <font>
      <b/>
      <sz val="12"/>
      <color rgb="FF000000"/>
      <name val="Times New Roman"/>
      <family val="1"/>
    </font>
    <font>
      <sz val="12"/>
      <color rgb="FF000000"/>
      <name val="Times New Roman"/>
      <family val="1"/>
    </font>
    <font>
      <b/>
      <sz val="14"/>
      <name val="Times New Roman"/>
      <family val="1"/>
    </font>
    <font>
      <b/>
      <sz val="10"/>
      <name val="Times New Roman"/>
      <family val="1"/>
    </font>
    <font>
      <b/>
      <sz val="13"/>
      <name val="Times New Roman"/>
      <family val="1"/>
    </font>
    <font>
      <i/>
      <sz val="11"/>
      <name val="Times New Roman"/>
      <family val="1"/>
    </font>
    <font>
      <b/>
      <sz val="9"/>
      <color indexed="81"/>
      <name val="Tahoma"/>
      <family val="2"/>
    </font>
    <font>
      <sz val="9"/>
      <color indexed="81"/>
      <name val="Tahoma"/>
      <family val="2"/>
    </font>
    <font>
      <sz val="10"/>
      <color rgb="FF000000"/>
      <name val="Times New Roman"/>
      <family val="1"/>
    </font>
    <font>
      <b/>
      <u/>
      <sz val="11"/>
      <name val="Times New Roman"/>
      <family val="1"/>
    </font>
    <font>
      <u/>
      <sz val="11"/>
      <name val="Times New Roman"/>
      <family val="1"/>
    </font>
    <font>
      <i/>
      <sz val="12"/>
      <name val="Times New Roman"/>
      <family val="1"/>
    </font>
    <font>
      <i/>
      <sz val="12"/>
      <color rgb="FF000000"/>
      <name val="Times New Roman"/>
      <family val="1"/>
    </font>
    <font>
      <i/>
      <sz val="13"/>
      <name val="Times New Roman"/>
      <family val="1"/>
    </font>
    <font>
      <i/>
      <sz val="14"/>
      <name val="Times New Roman"/>
      <family val="1"/>
    </font>
    <font>
      <i/>
      <sz val="10"/>
      <name val="Times New Roman"/>
      <family val="1"/>
    </font>
    <font>
      <b/>
      <sz val="9"/>
      <name val="Times New Roman"/>
      <family val="1"/>
    </font>
    <font>
      <b/>
      <sz val="12"/>
      <color theme="1"/>
      <name val="Times New Roman"/>
      <family val="1"/>
    </font>
    <font>
      <i/>
      <sz val="12"/>
      <color theme="1"/>
      <name val="Times New Roman"/>
      <family val="1"/>
    </font>
    <font>
      <b/>
      <i/>
      <sz val="12"/>
      <name val="Times New Roman"/>
      <family val="1"/>
    </font>
    <font>
      <i/>
      <sz val="14"/>
      <color rgb="FFFF0000"/>
      <name val="Times New Roman"/>
      <family val="1"/>
    </font>
    <font>
      <sz val="9"/>
      <name val="Times New Roman"/>
      <family val="1"/>
    </font>
    <font>
      <sz val="8"/>
      <color theme="1"/>
      <name val="Arial"/>
      <family val="2"/>
    </font>
    <font>
      <b/>
      <i/>
      <sz val="14"/>
      <name val="Times New Roman"/>
      <family val="1"/>
    </font>
    <font>
      <i/>
      <sz val="14"/>
      <color theme="0"/>
      <name val="Times New Roman"/>
      <family val="1"/>
    </font>
    <font>
      <sz val="13"/>
      <name val="VNI-Times"/>
    </font>
    <font>
      <b/>
      <sz val="14"/>
      <color theme="1"/>
      <name val="Times New Roman"/>
      <family val="1"/>
    </font>
    <font>
      <sz val="14"/>
      <color theme="1"/>
      <name val="Times New Roman"/>
      <family val="1"/>
    </font>
    <font>
      <i/>
      <sz val="12"/>
      <color indexed="8"/>
      <name val="Times New Roman"/>
      <family val="1"/>
    </font>
    <font>
      <b/>
      <i/>
      <sz val="14"/>
      <color theme="1"/>
      <name val="Times New Roman"/>
      <family val="1"/>
    </font>
    <font>
      <i/>
      <sz val="14"/>
      <color theme="1"/>
      <name val="Times New Roman"/>
      <family val="1"/>
    </font>
    <font>
      <sz val="11"/>
      <name val="VNI-Times"/>
    </font>
    <font>
      <u/>
      <sz val="10"/>
      <color indexed="12"/>
      <name val="Arial"/>
      <family val="2"/>
    </font>
    <font>
      <sz val="13"/>
      <name val="VNTime"/>
    </font>
    <font>
      <sz val="14"/>
      <name val="VNtimes new roman"/>
      <family val="2"/>
    </font>
    <font>
      <sz val="13"/>
      <name val="VNtimes new roman"/>
      <family val="2"/>
    </font>
    <font>
      <b/>
      <i/>
      <u/>
      <sz val="10"/>
      <name val="Times New Roman"/>
      <family val="1"/>
    </font>
    <font>
      <sz val="8"/>
      <name val="Times New Roman"/>
      <family val="1"/>
    </font>
    <font>
      <i/>
      <sz val="12"/>
      <color rgb="FFFF0000"/>
      <name val="Times New Roman"/>
      <family val="1"/>
    </font>
    <font>
      <i/>
      <sz val="12"/>
      <color theme="0"/>
      <name val="Times New Roman"/>
      <family val="1"/>
    </font>
    <font>
      <sz val="14"/>
      <color theme="0"/>
      <name val="Times New Roman"/>
      <family val="1"/>
    </font>
    <font>
      <b/>
      <sz val="7"/>
      <name val="Times New Roman"/>
      <family val="1"/>
    </font>
  </fonts>
  <fills count="4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11"/>
        <bgColor indexed="64"/>
      </patternFill>
    </fill>
    <fill>
      <patternFill patternType="solid">
        <fgColor indexed="50"/>
        <bgColor indexed="64"/>
      </patternFill>
    </fill>
    <fill>
      <patternFill patternType="solid">
        <fgColor indexed="40"/>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indexed="54"/>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gray125"/>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2" tint="-0.249977111117893"/>
        <bgColor indexed="64"/>
      </patternFill>
    </fill>
    <fill>
      <patternFill patternType="solid">
        <fgColor rgb="FF00B050"/>
        <bgColor indexed="64"/>
      </patternFill>
    </fill>
    <fill>
      <patternFill patternType="solid">
        <fgColor rgb="FFFFFFFF"/>
        <bgColor indexed="64"/>
      </patternFill>
    </fill>
    <fill>
      <patternFill patternType="solid">
        <fgColor theme="2" tint="-9.9978637043366805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indexed="30"/>
      </bottom>
      <diagonal/>
    </border>
    <border>
      <left/>
      <right/>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hair">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auto="1"/>
      </left>
      <right style="medium">
        <color indexed="64"/>
      </right>
      <top style="hair">
        <color auto="1"/>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auto="1"/>
      </top>
      <bottom/>
      <diagonal/>
    </border>
  </borders>
  <cellStyleXfs count="595">
    <xf numFmtId="0" fontId="0" fillId="0" borderId="0"/>
    <xf numFmtId="43" fontId="121" fillId="0" borderId="0" applyFont="0" applyFill="0" applyBorder="0" applyAlignment="0" applyProtection="0"/>
    <xf numFmtId="9" fontId="121" fillId="0" borderId="0" applyFont="0" applyFill="0" applyBorder="0" applyAlignment="0" applyProtection="0"/>
    <xf numFmtId="167" fontId="25" fillId="0" borderId="0" applyFont="0" applyFill="0" applyBorder="0" applyAlignment="0" applyProtection="0"/>
    <xf numFmtId="168" fontId="26" fillId="0" borderId="0" applyFont="0" applyFill="0" applyBorder="0" applyAlignment="0" applyProtection="0"/>
    <xf numFmtId="0" fontId="27"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6" fontId="30" fillId="0" borderId="0" applyFont="0" applyFill="0" applyBorder="0" applyAlignment="0" applyProtection="0"/>
    <xf numFmtId="0" fontId="11" fillId="0" borderId="0">
      <alignment vertical="center"/>
    </xf>
    <xf numFmtId="0" fontId="26" fillId="0" borderId="0" applyFont="0" applyFill="0" applyBorder="0" applyAlignment="0" applyProtection="0"/>
    <xf numFmtId="0" fontId="26" fillId="0" borderId="0" applyFont="0" applyFill="0" applyBorder="0" applyAlignment="0" applyProtection="0"/>
    <xf numFmtId="0" fontId="31" fillId="0" borderId="0"/>
    <xf numFmtId="0" fontId="26" fillId="0" borderId="0" applyNumberFormat="0" applyFill="0" applyBorder="0" applyAlignment="0" applyProtection="0"/>
    <xf numFmtId="0" fontId="26" fillId="0" borderId="0" applyNumberForma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3" fillId="0" borderId="0"/>
    <xf numFmtId="173" fontId="9" fillId="0" borderId="0" applyFont="0" applyFill="0" applyBorder="0" applyAlignment="0" applyProtection="0"/>
    <xf numFmtId="0" fontId="34" fillId="0" borderId="0">
      <alignment vertical="top"/>
    </xf>
    <xf numFmtId="0" fontId="34" fillId="0" borderId="0">
      <alignment vertical="top"/>
    </xf>
    <xf numFmtId="172" fontId="32"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0" fontId="32" fillId="0" borderId="0" applyFont="0" applyFill="0" applyBorder="0" applyAlignment="0" applyProtection="0"/>
    <xf numFmtId="170" fontId="25" fillId="0" borderId="0" applyFont="0" applyFill="0" applyBorder="0" applyAlignment="0" applyProtection="0"/>
    <xf numFmtId="172" fontId="32" fillId="0" borderId="0" applyFont="0" applyFill="0" applyBorder="0" applyAlignment="0" applyProtection="0"/>
    <xf numFmtId="0" fontId="32" fillId="0" borderId="0" applyFont="0" applyFill="0" applyBorder="0" applyAlignment="0" applyProtection="0"/>
    <xf numFmtId="171" fontId="25" fillId="0" borderId="0" applyFont="0" applyFill="0" applyBorder="0" applyAlignment="0" applyProtection="0"/>
    <xf numFmtId="173" fontId="32"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173" fontId="32" fillId="0" borderId="0" applyFont="0" applyFill="0" applyBorder="0" applyAlignment="0" applyProtection="0"/>
    <xf numFmtId="0" fontId="32" fillId="0" borderId="0" applyFont="0" applyFill="0" applyBorder="0" applyAlignment="0" applyProtection="0"/>
    <xf numFmtId="170" fontId="25" fillId="0" borderId="0" applyFont="0" applyFill="0" applyBorder="0" applyAlignment="0" applyProtection="0"/>
    <xf numFmtId="167" fontId="25" fillId="0" borderId="0" applyFont="0" applyFill="0" applyBorder="0" applyAlignment="0" applyProtection="0"/>
    <xf numFmtId="0" fontId="35" fillId="0" borderId="0"/>
    <xf numFmtId="170" fontId="25" fillId="0" borderId="0" applyFont="0" applyFill="0" applyBorder="0" applyAlignment="0" applyProtection="0"/>
    <xf numFmtId="173" fontId="32" fillId="0" borderId="0" applyFont="0" applyFill="0" applyBorder="0" applyAlignment="0" applyProtection="0"/>
    <xf numFmtId="0" fontId="32"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74" fontId="36" fillId="0" borderId="0" applyFont="0" applyFill="0" applyBorder="0" applyAlignment="0" applyProtection="0"/>
    <xf numFmtId="1" fontId="37" fillId="0" borderId="1" applyBorder="0" applyAlignment="0">
      <alignment horizontal="center"/>
    </xf>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174" fontId="36" fillId="0" borderId="0" applyFont="0" applyFill="0" applyBorder="0" applyAlignment="0" applyProtection="0"/>
    <xf numFmtId="9" fontId="38" fillId="0" borderId="0" applyFont="0" applyFill="0" applyBorder="0" applyAlignment="0" applyProtection="0"/>
    <xf numFmtId="0" fontId="39" fillId="12" borderId="0"/>
    <xf numFmtId="0" fontId="9" fillId="0" borderId="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2" borderId="0"/>
    <xf numFmtId="0" fontId="42" fillId="0" borderId="0">
      <alignment wrapText="1"/>
    </xf>
    <xf numFmtId="0" fontId="40" fillId="11" borderId="0" applyNumberFormat="0" applyBorder="0" applyAlignment="0" applyProtection="0"/>
    <xf numFmtId="0" fontId="40" fillId="11"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174" fontId="44" fillId="0" borderId="0" applyFont="0" applyFill="0" applyBorder="0" applyAlignment="0" applyProtection="0"/>
    <xf numFmtId="0" fontId="45" fillId="0" borderId="0" applyFont="0" applyFill="0" applyBorder="0" applyAlignment="0" applyProtection="0"/>
    <xf numFmtId="174" fontId="46" fillId="0" borderId="0" applyFont="0" applyFill="0" applyBorder="0" applyAlignment="0" applyProtection="0"/>
    <xf numFmtId="175" fontId="44" fillId="0" borderId="0" applyFont="0" applyFill="0" applyBorder="0" applyAlignment="0" applyProtection="0"/>
    <xf numFmtId="0" fontId="45" fillId="0" borderId="0" applyFont="0" applyFill="0" applyBorder="0" applyAlignment="0" applyProtection="0"/>
    <xf numFmtId="175" fontId="46" fillId="0" borderId="0" applyFont="0" applyFill="0" applyBorder="0" applyAlignment="0" applyProtection="0"/>
    <xf numFmtId="0" fontId="47" fillId="0" borderId="0">
      <alignment horizontal="center" wrapText="1"/>
      <protection locked="0"/>
    </xf>
    <xf numFmtId="166" fontId="44" fillId="0" borderId="0" applyFont="0" applyFill="0" applyBorder="0" applyAlignment="0" applyProtection="0"/>
    <xf numFmtId="0" fontId="45" fillId="0" borderId="0" applyFont="0" applyFill="0" applyBorder="0" applyAlignment="0" applyProtection="0"/>
    <xf numFmtId="166" fontId="46" fillId="0" borderId="0" applyFont="0" applyFill="0" applyBorder="0" applyAlignment="0" applyProtection="0"/>
    <xf numFmtId="176" fontId="44" fillId="0" borderId="0" applyFont="0" applyFill="0" applyBorder="0" applyAlignment="0" applyProtection="0"/>
    <xf numFmtId="0" fontId="45" fillId="0" borderId="0" applyFont="0" applyFill="0" applyBorder="0" applyAlignment="0" applyProtection="0"/>
    <xf numFmtId="176" fontId="46" fillId="0" borderId="0" applyFont="0" applyFill="0" applyBorder="0" applyAlignment="0" applyProtection="0"/>
    <xf numFmtId="167" fontId="25" fillId="0" borderId="0" applyFont="0" applyFill="0" applyBorder="0" applyAlignment="0" applyProtection="0"/>
    <xf numFmtId="0" fontId="48" fillId="14" borderId="0" applyNumberFormat="0" applyBorder="0" applyAlignment="0" applyProtection="0"/>
    <xf numFmtId="0" fontId="48" fillId="14" borderId="0" applyNumberFormat="0" applyBorder="0" applyAlignment="0" applyProtection="0"/>
    <xf numFmtId="0" fontId="9" fillId="0" borderId="0"/>
    <xf numFmtId="0" fontId="49" fillId="0" borderId="0" applyNumberFormat="0" applyFill="0" applyBorder="0" applyAlignment="0" applyProtection="0"/>
    <xf numFmtId="0" fontId="45" fillId="0" borderId="0"/>
    <xf numFmtId="0" fontId="50" fillId="0" borderId="0"/>
    <xf numFmtId="0" fontId="45" fillId="0" borderId="0"/>
    <xf numFmtId="0" fontId="51" fillId="0" borderId="0"/>
    <xf numFmtId="0" fontId="52" fillId="0" borderId="0"/>
    <xf numFmtId="177" fontId="34" fillId="0" borderId="0" applyFill="0" applyBorder="0" applyAlignment="0"/>
    <xf numFmtId="178" fontId="53" fillId="0" borderId="0" applyFill="0" applyBorder="0" applyAlignment="0"/>
    <xf numFmtId="179" fontId="53" fillId="0" borderId="0" applyFill="0" applyBorder="0" applyAlignment="0"/>
    <xf numFmtId="180" fontId="53" fillId="0" borderId="0" applyFill="0" applyBorder="0" applyAlignment="0"/>
    <xf numFmtId="181" fontId="26" fillId="0" borderId="0" applyFill="0" applyBorder="0" applyAlignment="0"/>
    <xf numFmtId="182" fontId="53" fillId="0" borderId="0" applyFill="0" applyBorder="0" applyAlignment="0"/>
    <xf numFmtId="183" fontId="53" fillId="0" borderId="0" applyFill="0" applyBorder="0" applyAlignment="0"/>
    <xf numFmtId="178" fontId="53" fillId="0" borderId="0" applyFill="0" applyBorder="0" applyAlignment="0"/>
    <xf numFmtId="0" fontId="54" fillId="12" borderId="17" applyNumberFormat="0" applyAlignment="0" applyProtection="0"/>
    <xf numFmtId="0" fontId="54" fillId="12" borderId="17" applyNumberFormat="0" applyAlignment="0" applyProtection="0"/>
    <xf numFmtId="0" fontId="55" fillId="0" borderId="0"/>
    <xf numFmtId="0" fontId="56" fillId="27" borderId="18" applyNumberFormat="0" applyAlignment="0" applyProtection="0"/>
    <xf numFmtId="0" fontId="56" fillId="27" borderId="18" applyNumberFormat="0" applyAlignment="0" applyProtection="0"/>
    <xf numFmtId="184" fontId="57" fillId="0" borderId="0" applyFont="0" applyFill="0" applyBorder="0" applyAlignment="0" applyProtection="0"/>
    <xf numFmtId="0" fontId="26" fillId="0" borderId="0"/>
    <xf numFmtId="185" fontId="58" fillId="0" borderId="0"/>
    <xf numFmtId="185" fontId="58" fillId="0" borderId="0"/>
    <xf numFmtId="185" fontId="58" fillId="0" borderId="0"/>
    <xf numFmtId="185" fontId="58" fillId="0" borderId="0"/>
    <xf numFmtId="185" fontId="58" fillId="0" borderId="0"/>
    <xf numFmtId="185" fontId="58" fillId="0" borderId="0"/>
    <xf numFmtId="185" fontId="58" fillId="0" borderId="0"/>
    <xf numFmtId="185" fontId="58" fillId="0" borderId="0"/>
    <xf numFmtId="41" fontId="59" fillId="0" borderId="0" applyFont="0" applyFill="0" applyBorder="0" applyAlignment="0" applyProtection="0"/>
    <xf numFmtId="41" fontId="59" fillId="0" borderId="0" applyFont="0" applyFill="0" applyBorder="0" applyAlignment="0" applyProtection="0"/>
    <xf numFmtId="182" fontId="53"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2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25" fillId="0" borderId="0" applyFont="0" applyFill="0" applyBorder="0" applyAlignment="0" applyProtection="0"/>
    <xf numFmtId="43" fontId="59"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24" fillId="0" borderId="0" applyFont="0" applyFill="0" applyBorder="0" applyAlignment="0" applyProtection="0"/>
    <xf numFmtId="43" fontId="121" fillId="0" borderId="0" applyFont="0" applyFill="0" applyBorder="0" applyAlignment="0" applyProtection="0"/>
    <xf numFmtId="43" fontId="20" fillId="0" borderId="0" applyFont="0" applyFill="0" applyBorder="0" applyAlignment="0" applyProtection="0"/>
    <xf numFmtId="171" fontId="60" fillId="0" borderId="0" applyFont="0" applyFill="0" applyBorder="0" applyAlignment="0" applyProtection="0"/>
    <xf numFmtId="43" fontId="60" fillId="0" borderId="0" applyFont="0" applyFill="0" applyBorder="0" applyAlignment="0" applyProtection="0"/>
    <xf numFmtId="186" fontId="26" fillId="0" borderId="0" applyFont="0" applyFill="0" applyBorder="0" applyAlignment="0" applyProtection="0"/>
    <xf numFmtId="43" fontId="26" fillId="0" borderId="0" applyFont="0" applyFill="0" applyBorder="0" applyAlignment="0" applyProtection="0"/>
    <xf numFmtId="186" fontId="26" fillId="0" borderId="0" applyFont="0" applyFill="0" applyBorder="0" applyAlignment="0" applyProtection="0"/>
    <xf numFmtId="43" fontId="6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86"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6" fontId="26" fillId="0" borderId="0" applyFont="0" applyFill="0" applyBorder="0" applyAlignment="0" applyProtection="0"/>
    <xf numFmtId="165" fontId="2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87" fontId="62" fillId="0" borderId="0" applyProtection="0"/>
    <xf numFmtId="186" fontId="59" fillId="0" borderId="0" applyFont="0" applyFill="0" applyBorder="0" applyAlignment="0" applyProtection="0"/>
    <xf numFmtId="165" fontId="60" fillId="0" borderId="0" applyFont="0" applyFill="0" applyBorder="0" applyAlignment="0" applyProtection="0"/>
    <xf numFmtId="43" fontId="26" fillId="0" borderId="0" applyFont="0" applyFill="0" applyBorder="0" applyAlignment="0" applyProtection="0"/>
    <xf numFmtId="171" fontId="63" fillId="0" borderId="0" applyFont="0" applyFill="0" applyBorder="0" applyAlignment="0" applyProtection="0"/>
    <xf numFmtId="186" fontId="59" fillId="0" borderId="0" applyFont="0" applyFill="0" applyBorder="0" applyAlignment="0" applyProtection="0"/>
    <xf numFmtId="43" fontId="59" fillId="0" borderId="0" applyFont="0" applyFill="0" applyBorder="0" applyAlignment="0" applyProtection="0"/>
    <xf numFmtId="165" fontId="22" fillId="0" borderId="0" applyFont="0" applyFill="0" applyBorder="0" applyAlignment="0" applyProtection="0"/>
    <xf numFmtId="171" fontId="63"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186" fontId="59"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2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88" fontId="33" fillId="0" borderId="0"/>
    <xf numFmtId="3" fontId="26" fillId="0" borderId="0" applyFont="0" applyFill="0" applyBorder="0" applyAlignment="0" applyProtection="0"/>
    <xf numFmtId="3" fontId="26" fillId="0" borderId="0" applyFont="0" applyFill="0" applyBorder="0" applyAlignment="0" applyProtection="0"/>
    <xf numFmtId="0" fontId="64" fillId="0" borderId="0" applyNumberFormat="0" applyAlignment="0">
      <alignment horizontal="left"/>
    </xf>
    <xf numFmtId="178" fontId="53"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89" fontId="26" fillId="0" borderId="0" applyFont="0" applyFill="0" applyBorder="0" applyAlignment="0" applyProtection="0"/>
    <xf numFmtId="190" fontId="65" fillId="0" borderId="0" applyFont="0" applyFill="0" applyBorder="0" applyAlignment="0" applyProtection="0"/>
    <xf numFmtId="189" fontId="26" fillId="0" borderId="0" applyFont="0" applyFill="0" applyBorder="0" applyAlignment="0" applyProtection="0"/>
    <xf numFmtId="191" fontId="33" fillId="0" borderId="0"/>
    <xf numFmtId="0" fontId="26" fillId="0" borderId="0" applyFont="0" applyFill="0" applyBorder="0" applyAlignment="0" applyProtection="0"/>
    <xf numFmtId="0" fontId="26" fillId="0" borderId="0" applyFont="0" applyFill="0" applyBorder="0" applyAlignment="0" applyProtection="0"/>
    <xf numFmtId="14" fontId="34" fillId="0" borderId="0" applyFill="0" applyBorder="0" applyAlignment="0"/>
    <xf numFmtId="192" fontId="9" fillId="0" borderId="0" applyFill="0" applyBorder="0" applyAlignment="0" applyProtection="0"/>
    <xf numFmtId="193" fontId="33" fillId="0" borderId="0" applyFont="0" applyFill="0" applyBorder="0" applyAlignment="0" applyProtection="0"/>
    <xf numFmtId="194" fontId="33" fillId="0" borderId="0" applyFont="0" applyFill="0" applyBorder="0" applyAlignment="0" applyProtection="0"/>
    <xf numFmtId="195" fontId="33" fillId="0" borderId="0"/>
    <xf numFmtId="170" fontId="66" fillId="0" borderId="0" applyFont="0" applyFill="0" applyBorder="0" applyAlignment="0" applyProtection="0"/>
    <xf numFmtId="171" fontId="66" fillId="0" borderId="0" applyFont="0" applyFill="0" applyBorder="0" applyAlignment="0" applyProtection="0"/>
    <xf numFmtId="170" fontId="66" fillId="0" borderId="0" applyFont="0" applyFill="0" applyBorder="0" applyAlignment="0" applyProtection="0"/>
    <xf numFmtId="41" fontId="66" fillId="0" borderId="0" applyFont="0" applyFill="0" applyBorder="0" applyAlignment="0" applyProtection="0"/>
    <xf numFmtId="170" fontId="66" fillId="0" borderId="0" applyFont="0" applyFill="0" applyBorder="0" applyAlignment="0" applyProtection="0"/>
    <xf numFmtId="170"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70" fontId="66" fillId="0" borderId="0" applyFont="0" applyFill="0" applyBorder="0" applyAlignment="0" applyProtection="0"/>
    <xf numFmtId="170" fontId="66" fillId="0" borderId="0" applyFont="0" applyFill="0" applyBorder="0" applyAlignment="0" applyProtection="0"/>
    <xf numFmtId="170"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41" fontId="66" fillId="0" borderId="0" applyFont="0" applyFill="0" applyBorder="0" applyAlignment="0" applyProtection="0"/>
    <xf numFmtId="171" fontId="66" fillId="0" borderId="0" applyFont="0" applyFill="0" applyBorder="0" applyAlignment="0" applyProtection="0"/>
    <xf numFmtId="43" fontId="66" fillId="0" borderId="0" applyFont="0" applyFill="0" applyBorder="0" applyAlignment="0" applyProtection="0"/>
    <xf numFmtId="171" fontId="66" fillId="0" borderId="0" applyFont="0" applyFill="0" applyBorder="0" applyAlignment="0" applyProtection="0"/>
    <xf numFmtId="171"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1" fontId="66" fillId="0" borderId="0" applyFont="0" applyFill="0" applyBorder="0" applyAlignment="0" applyProtection="0"/>
    <xf numFmtId="171" fontId="66" fillId="0" borderId="0" applyFont="0" applyFill="0" applyBorder="0" applyAlignment="0" applyProtection="0"/>
    <xf numFmtId="171"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65" fontId="66" fillId="0" borderId="0" applyFont="0" applyFill="0" applyBorder="0" applyAlignment="0" applyProtection="0"/>
    <xf numFmtId="165" fontId="66" fillId="0" borderId="0" applyFont="0" applyFill="0" applyBorder="0" applyAlignment="0" applyProtection="0"/>
    <xf numFmtId="43" fontId="66" fillId="0" borderId="0" applyFont="0" applyFill="0" applyBorder="0" applyAlignment="0" applyProtection="0"/>
    <xf numFmtId="182" fontId="53" fillId="0" borderId="0" applyFill="0" applyBorder="0" applyAlignment="0"/>
    <xf numFmtId="178" fontId="53" fillId="0" borderId="0" applyFill="0" applyBorder="0" applyAlignment="0"/>
    <xf numFmtId="182" fontId="53" fillId="0" borderId="0" applyFill="0" applyBorder="0" applyAlignment="0"/>
    <xf numFmtId="183" fontId="53" fillId="0" borderId="0" applyFill="0" applyBorder="0" applyAlignment="0"/>
    <xf numFmtId="178" fontId="53" fillId="0" borderId="0" applyFill="0" applyBorder="0" applyAlignment="0"/>
    <xf numFmtId="0" fontId="67" fillId="0" borderId="0" applyNumberFormat="0" applyAlignment="0">
      <alignment horizontal="left"/>
    </xf>
    <xf numFmtId="0" fontId="34" fillId="0" borderId="0"/>
    <xf numFmtId="0" fontId="68" fillId="0" borderId="0" applyNumberFormat="0" applyFill="0" applyBorder="0" applyAlignment="0" applyProtection="0"/>
    <xf numFmtId="0" fontId="68" fillId="0" borderId="0" applyNumberFormat="0" applyFill="0" applyBorder="0" applyAlignment="0" applyProtection="0"/>
    <xf numFmtId="2" fontId="26" fillId="0" borderId="0" applyFont="0" applyFill="0" applyBorder="0" applyAlignment="0" applyProtection="0"/>
    <xf numFmtId="2" fontId="26" fillId="0" borderId="0" applyFont="0" applyFill="0" applyBorder="0" applyAlignment="0" applyProtection="0"/>
    <xf numFmtId="0" fontId="69" fillId="15" borderId="0" applyNumberFormat="0" applyBorder="0" applyAlignment="0" applyProtection="0"/>
    <xf numFmtId="0" fontId="69" fillId="15" borderId="0" applyNumberFormat="0" applyBorder="0" applyAlignment="0" applyProtection="0"/>
    <xf numFmtId="38" fontId="70" fillId="2" borderId="0" applyNumberFormat="0" applyBorder="0" applyAlignment="0" applyProtection="0"/>
    <xf numFmtId="196" fontId="71" fillId="0" borderId="0" applyFont="0" applyFill="0" applyBorder="0" applyAlignment="0" applyProtection="0"/>
    <xf numFmtId="0" fontId="72" fillId="28" borderId="0"/>
    <xf numFmtId="0" fontId="73" fillId="0" borderId="0">
      <alignment horizontal="left"/>
    </xf>
    <xf numFmtId="0" fontId="74" fillId="0" borderId="19" applyNumberFormat="0" applyAlignment="0" applyProtection="0">
      <alignment horizontal="left" vertical="center"/>
    </xf>
    <xf numFmtId="0" fontId="74" fillId="0" borderId="7">
      <alignment horizontal="left" vertical="center"/>
    </xf>
    <xf numFmtId="0" fontId="75" fillId="0" borderId="0" applyNumberFormat="0" applyFill="0" applyBorder="0" applyAlignment="0" applyProtection="0"/>
    <xf numFmtId="0" fontId="74" fillId="0" borderId="0" applyNumberFormat="0" applyFill="0" applyBorder="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5" fillId="0" borderId="0" applyProtection="0"/>
    <xf numFmtId="0" fontId="74" fillId="0" borderId="0" applyProtection="0"/>
    <xf numFmtId="0" fontId="77" fillId="0" borderId="21">
      <alignment horizontal="center"/>
    </xf>
    <xf numFmtId="0" fontId="77" fillId="0" borderId="0">
      <alignment horizontal="center"/>
    </xf>
    <xf numFmtId="5" fontId="78" fillId="10" borderId="1" applyNumberFormat="0" applyAlignment="0">
      <alignment horizontal="left" vertical="top"/>
    </xf>
    <xf numFmtId="49" fontId="79" fillId="0" borderId="1">
      <alignment vertical="center"/>
    </xf>
    <xf numFmtId="173" fontId="32" fillId="0" borderId="0" applyFont="0" applyFill="0" applyBorder="0" applyAlignment="0" applyProtection="0"/>
    <xf numFmtId="10" fontId="70" fillId="2" borderId="1" applyNumberFormat="0" applyBorder="0" applyAlignment="0" applyProtection="0"/>
    <xf numFmtId="0" fontId="80" fillId="17" borderId="17" applyNumberFormat="0" applyAlignment="0" applyProtection="0"/>
    <xf numFmtId="0" fontId="80" fillId="17" borderId="17" applyNumberFormat="0" applyAlignment="0" applyProtection="0"/>
    <xf numFmtId="0" fontId="80" fillId="17" borderId="17" applyNumberFormat="0" applyAlignment="0" applyProtection="0"/>
    <xf numFmtId="0" fontId="80" fillId="17" borderId="17" applyNumberFormat="0" applyAlignment="0" applyProtection="0"/>
    <xf numFmtId="0" fontId="80" fillId="17" borderId="17" applyNumberFormat="0" applyAlignment="0" applyProtection="0"/>
    <xf numFmtId="0" fontId="80" fillId="17" borderId="17" applyNumberFormat="0" applyAlignment="0" applyProtection="0"/>
    <xf numFmtId="0" fontId="9" fillId="0" borderId="0"/>
    <xf numFmtId="0" fontId="33" fillId="0" borderId="0"/>
    <xf numFmtId="182" fontId="53" fillId="0" borderId="0" applyFill="0" applyBorder="0" applyAlignment="0"/>
    <xf numFmtId="178" fontId="53" fillId="0" borderId="0" applyFill="0" applyBorder="0" applyAlignment="0"/>
    <xf numFmtId="182" fontId="53" fillId="0" borderId="0" applyFill="0" applyBorder="0" applyAlignment="0"/>
    <xf numFmtId="183" fontId="53" fillId="0" borderId="0" applyFill="0" applyBorder="0" applyAlignment="0"/>
    <xf numFmtId="178" fontId="53" fillId="0" borderId="0" applyFill="0" applyBorder="0" applyAlignment="0"/>
    <xf numFmtId="0" fontId="81" fillId="0" borderId="22" applyNumberFormat="0" applyFill="0" applyAlignment="0" applyProtection="0"/>
    <xf numFmtId="0" fontId="81" fillId="0" borderId="22" applyNumberFormat="0" applyFill="0" applyAlignment="0" applyProtection="0"/>
    <xf numFmtId="38" fontId="33" fillId="0" borderId="0" applyFont="0" applyFill="0" applyBorder="0" applyAlignment="0" applyProtection="0"/>
    <xf numFmtId="40" fontId="33"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82" fillId="0" borderId="21"/>
    <xf numFmtId="197" fontId="83" fillId="0" borderId="2"/>
    <xf numFmtId="198" fontId="33" fillId="0" borderId="0" applyFont="0" applyFill="0" applyBorder="0" applyAlignment="0" applyProtection="0"/>
    <xf numFmtId="199" fontId="33" fillId="0" borderId="0" applyFont="0" applyFill="0" applyBorder="0" applyAlignment="0" applyProtection="0"/>
    <xf numFmtId="200" fontId="26" fillId="0" borderId="0" applyFont="0" applyFill="0" applyBorder="0" applyAlignment="0" applyProtection="0"/>
    <xf numFmtId="201" fontId="26" fillId="0" borderId="0" applyFont="0" applyFill="0" applyBorder="0" applyAlignment="0" applyProtection="0"/>
    <xf numFmtId="0" fontId="84" fillId="0" borderId="0" applyNumberFormat="0" applyFont="0" applyFill="0" applyAlignment="0"/>
    <xf numFmtId="0" fontId="85" fillId="6" borderId="0" applyNumberFormat="0" applyBorder="0" applyAlignment="0" applyProtection="0"/>
    <xf numFmtId="0" fontId="85" fillId="6" borderId="0" applyNumberFormat="0" applyBorder="0" applyAlignment="0" applyProtection="0"/>
    <xf numFmtId="0" fontId="20" fillId="0" borderId="0"/>
    <xf numFmtId="37" fontId="86" fillId="0" borderId="0"/>
    <xf numFmtId="202" fontId="26" fillId="0" borderId="0"/>
    <xf numFmtId="203" fontId="87" fillId="0" borderId="0"/>
    <xf numFmtId="0" fontId="19" fillId="0" borderId="0"/>
    <xf numFmtId="0" fontId="24" fillId="0" borderId="0"/>
    <xf numFmtId="0" fontId="26" fillId="0" borderId="0"/>
    <xf numFmtId="0" fontId="59" fillId="0" borderId="0"/>
    <xf numFmtId="0" fontId="24" fillId="0" borderId="0"/>
    <xf numFmtId="0" fontId="24" fillId="0" borderId="0"/>
    <xf numFmtId="0" fontId="24" fillId="0" borderId="0"/>
    <xf numFmtId="0" fontId="9" fillId="0" borderId="0"/>
    <xf numFmtId="0" fontId="62" fillId="0" borderId="0"/>
    <xf numFmtId="0" fontId="20" fillId="0" borderId="0"/>
    <xf numFmtId="0" fontId="63" fillId="0" borderId="0"/>
    <xf numFmtId="0" fontId="63" fillId="0" borderId="0"/>
    <xf numFmtId="0" fontId="26" fillId="0" borderId="0"/>
    <xf numFmtId="0" fontId="121" fillId="0" borderId="0"/>
    <xf numFmtId="0" fontId="60" fillId="0" borderId="0"/>
    <xf numFmtId="0" fontId="121" fillId="0" borderId="0"/>
    <xf numFmtId="0" fontId="11" fillId="0" borderId="0"/>
    <xf numFmtId="0" fontId="26" fillId="0" borderId="0"/>
    <xf numFmtId="0" fontId="59" fillId="0" borderId="0"/>
    <xf numFmtId="0" fontId="60" fillId="0" borderId="0"/>
    <xf numFmtId="0" fontId="60" fillId="0" borderId="0"/>
    <xf numFmtId="0" fontId="9" fillId="0" borderId="0"/>
    <xf numFmtId="0" fontId="60" fillId="0" borderId="0"/>
    <xf numFmtId="0" fontId="60" fillId="0" borderId="0"/>
    <xf numFmtId="0" fontId="26" fillId="0" borderId="0"/>
    <xf numFmtId="0" fontId="61" fillId="0" borderId="0"/>
    <xf numFmtId="0" fontId="24" fillId="0" borderId="0"/>
    <xf numFmtId="0" fontId="60" fillId="0" borderId="0"/>
    <xf numFmtId="0" fontId="9" fillId="0" borderId="0"/>
    <xf numFmtId="0" fontId="20" fillId="0" borderId="0"/>
    <xf numFmtId="0" fontId="20" fillId="0" borderId="0"/>
    <xf numFmtId="0" fontId="25" fillId="0" borderId="0"/>
    <xf numFmtId="0" fontId="20" fillId="0" borderId="0"/>
    <xf numFmtId="0" fontId="11" fillId="0" borderId="0"/>
    <xf numFmtId="0" fontId="26" fillId="0" borderId="0"/>
    <xf numFmtId="0" fontId="60" fillId="0" borderId="0"/>
    <xf numFmtId="0" fontId="20" fillId="0" borderId="0"/>
    <xf numFmtId="0" fontId="121" fillId="0" borderId="0"/>
    <xf numFmtId="0" fontId="23" fillId="0" borderId="0"/>
    <xf numFmtId="0" fontId="32" fillId="0" borderId="0"/>
    <xf numFmtId="0" fontId="60" fillId="0" borderId="0"/>
    <xf numFmtId="0" fontId="60" fillId="0" borderId="0"/>
    <xf numFmtId="0" fontId="20" fillId="0" borderId="0"/>
    <xf numFmtId="0" fontId="26" fillId="0" borderId="0"/>
    <xf numFmtId="0" fontId="7" fillId="0" borderId="0" applyProtection="0"/>
    <xf numFmtId="0" fontId="71" fillId="0" borderId="0"/>
    <xf numFmtId="0" fontId="14" fillId="0" borderId="0"/>
    <xf numFmtId="0" fontId="60" fillId="0" borderId="0"/>
    <xf numFmtId="0" fontId="24" fillId="0" borderId="0"/>
    <xf numFmtId="0" fontId="24" fillId="0" borderId="0"/>
    <xf numFmtId="0" fontId="32" fillId="0" borderId="0"/>
    <xf numFmtId="0" fontId="59" fillId="0" borderId="0"/>
    <xf numFmtId="0" fontId="60" fillId="0" borderId="0"/>
    <xf numFmtId="0" fontId="59" fillId="0" borderId="0"/>
    <xf numFmtId="0" fontId="25" fillId="0" borderId="0"/>
    <xf numFmtId="0" fontId="60" fillId="0" borderId="0"/>
    <xf numFmtId="0" fontId="59" fillId="0" borderId="0"/>
    <xf numFmtId="0" fontId="59" fillId="0" borderId="0"/>
    <xf numFmtId="0" fontId="59" fillId="0" borderId="0"/>
    <xf numFmtId="0" fontId="22" fillId="0" borderId="0"/>
    <xf numFmtId="0" fontId="9" fillId="0" borderId="0"/>
    <xf numFmtId="0" fontId="26" fillId="0" borderId="0"/>
    <xf numFmtId="0" fontId="20" fillId="0" borderId="0"/>
    <xf numFmtId="0" fontId="63" fillId="0" borderId="0"/>
    <xf numFmtId="0" fontId="25" fillId="0" borderId="0"/>
    <xf numFmtId="0" fontId="63" fillId="0" borderId="0"/>
    <xf numFmtId="0" fontId="59" fillId="0" borderId="0"/>
    <xf numFmtId="0" fontId="26" fillId="0" borderId="0"/>
    <xf numFmtId="0" fontId="59" fillId="0" borderId="0"/>
    <xf numFmtId="0" fontId="65" fillId="0" borderId="0"/>
    <xf numFmtId="0" fontId="24" fillId="0" borderId="0"/>
    <xf numFmtId="0" fontId="26" fillId="0" borderId="0"/>
    <xf numFmtId="0" fontId="60" fillId="0" borderId="0"/>
    <xf numFmtId="0" fontId="59" fillId="0" borderId="0"/>
    <xf numFmtId="0" fontId="7" fillId="0" borderId="0"/>
    <xf numFmtId="0" fontId="59" fillId="0" borderId="0"/>
    <xf numFmtId="0" fontId="59" fillId="0" borderId="0"/>
    <xf numFmtId="0" fontId="9" fillId="0" borderId="0"/>
    <xf numFmtId="0" fontId="26" fillId="0" borderId="0"/>
    <xf numFmtId="0" fontId="9" fillId="0" borderId="0"/>
    <xf numFmtId="0" fontId="66" fillId="0" borderId="0"/>
    <xf numFmtId="0" fontId="26" fillId="29" borderId="23" applyNumberFormat="0" applyFont="0" applyAlignment="0" applyProtection="0"/>
    <xf numFmtId="0" fontId="26" fillId="29" borderId="23" applyNumberFormat="0" applyFont="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12" borderId="24" applyNumberFormat="0" applyAlignment="0" applyProtection="0"/>
    <xf numFmtId="0" fontId="89" fillId="12" borderId="24" applyNumberFormat="0" applyAlignment="0" applyProtection="0"/>
    <xf numFmtId="14" fontId="47" fillId="0" borderId="0">
      <alignment horizontal="center" wrapText="1"/>
      <protection locked="0"/>
    </xf>
    <xf numFmtId="181" fontId="26" fillId="0" borderId="0" applyFont="0" applyFill="0" applyBorder="0" applyAlignment="0" applyProtection="0"/>
    <xf numFmtId="204" fontId="26" fillId="0" borderId="0" applyFont="0" applyFill="0" applyBorder="0" applyAlignment="0" applyProtection="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21" fillId="0" borderId="0" applyFont="0" applyFill="0" applyBorder="0" applyAlignment="0" applyProtection="0"/>
    <xf numFmtId="9" fontId="26" fillId="0" borderId="0" applyFont="0" applyFill="0" applyBorder="0" applyAlignment="0" applyProtection="0"/>
    <xf numFmtId="9" fontId="121" fillId="0" borderId="0" applyFont="0" applyFill="0" applyBorder="0" applyAlignment="0" applyProtection="0"/>
    <xf numFmtId="9" fontId="1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26" fillId="0" borderId="0" applyFont="0" applyFill="0" applyBorder="0" applyAlignment="0" applyProtection="0"/>
    <xf numFmtId="9" fontId="59" fillId="0" borderId="0" applyFont="0" applyFill="0" applyBorder="0" applyAlignment="0" applyProtection="0"/>
    <xf numFmtId="9" fontId="26" fillId="0" borderId="0" applyFont="0" applyFill="0" applyBorder="0" applyAlignment="0" applyProtection="0"/>
    <xf numFmtId="9" fontId="59" fillId="0" borderId="0" applyFont="0" applyFill="0" applyBorder="0" applyAlignment="0" applyProtection="0"/>
    <xf numFmtId="9" fontId="32"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33" fillId="0" borderId="25" applyNumberFormat="0" applyBorder="0"/>
    <xf numFmtId="182" fontId="53" fillId="0" borderId="0" applyFill="0" applyBorder="0" applyAlignment="0"/>
    <xf numFmtId="178" fontId="53" fillId="0" borderId="0" applyFill="0" applyBorder="0" applyAlignment="0"/>
    <xf numFmtId="182" fontId="53" fillId="0" borderId="0" applyFill="0" applyBorder="0" applyAlignment="0"/>
    <xf numFmtId="183" fontId="53" fillId="0" borderId="0" applyFill="0" applyBorder="0" applyAlignment="0"/>
    <xf numFmtId="178" fontId="53" fillId="0" borderId="0" applyFill="0" applyBorder="0" applyAlignment="0"/>
    <xf numFmtId="0" fontId="90" fillId="0" borderId="0"/>
    <xf numFmtId="0" fontId="33" fillId="0" borderId="0" applyNumberFormat="0" applyFont="0" applyFill="0" applyBorder="0" applyAlignment="0" applyProtection="0">
      <alignment horizontal="left"/>
    </xf>
    <xf numFmtId="0" fontId="91" fillId="0" borderId="21">
      <alignment horizontal="center"/>
    </xf>
    <xf numFmtId="0" fontId="92" fillId="30" borderId="0" applyNumberFormat="0" applyFont="0" applyBorder="0" applyAlignment="0">
      <alignment horizontal="center"/>
    </xf>
    <xf numFmtId="14" fontId="93" fillId="0" borderId="0" applyNumberFormat="0" applyFill="0" applyBorder="0" applyAlignment="0" applyProtection="0">
      <alignment horizontal="left"/>
    </xf>
    <xf numFmtId="173" fontId="32" fillId="0" borderId="0" applyFont="0" applyFill="0" applyBorder="0" applyAlignment="0" applyProtection="0"/>
    <xf numFmtId="4" fontId="94" fillId="6" borderId="26" applyNumberFormat="0" applyProtection="0">
      <alignment vertical="center"/>
    </xf>
    <xf numFmtId="4" fontId="95" fillId="6" borderId="26" applyNumberFormat="0" applyProtection="0">
      <alignment vertical="center"/>
    </xf>
    <xf numFmtId="4" fontId="96" fillId="6" borderId="26" applyNumberFormat="0" applyProtection="0">
      <alignment horizontal="left" vertical="center" indent="1"/>
    </xf>
    <xf numFmtId="4" fontId="96" fillId="31" borderId="0" applyNumberFormat="0" applyProtection="0">
      <alignment horizontal="left" vertical="center" indent="1"/>
    </xf>
    <xf numFmtId="4" fontId="96" fillId="24" borderId="26" applyNumberFormat="0" applyProtection="0">
      <alignment horizontal="right" vertical="center"/>
    </xf>
    <xf numFmtId="4" fontId="96" fillId="14" borderId="26" applyNumberFormat="0" applyProtection="0">
      <alignment horizontal="right" vertical="center"/>
    </xf>
    <xf numFmtId="4" fontId="96" fillId="18" borderId="26" applyNumberFormat="0" applyProtection="0">
      <alignment horizontal="right" vertical="center"/>
    </xf>
    <xf numFmtId="4" fontId="96" fillId="15" borderId="26" applyNumberFormat="0" applyProtection="0">
      <alignment horizontal="right" vertical="center"/>
    </xf>
    <xf numFmtId="4" fontId="96" fillId="5" borderId="26" applyNumberFormat="0" applyProtection="0">
      <alignment horizontal="right" vertical="center"/>
    </xf>
    <xf numFmtId="4" fontId="96" fillId="17" borderId="26" applyNumberFormat="0" applyProtection="0">
      <alignment horizontal="right" vertical="center"/>
    </xf>
    <xf numFmtId="4" fontId="96" fillId="9" borderId="26" applyNumberFormat="0" applyProtection="0">
      <alignment horizontal="right" vertical="center"/>
    </xf>
    <xf numFmtId="4" fontId="96" fillId="25" borderId="26" applyNumberFormat="0" applyProtection="0">
      <alignment horizontal="right" vertical="center"/>
    </xf>
    <xf numFmtId="4" fontId="96" fillId="32" borderId="26" applyNumberFormat="0" applyProtection="0">
      <alignment horizontal="right" vertical="center"/>
    </xf>
    <xf numFmtId="4" fontId="94" fillId="33" borderId="27" applyNumberFormat="0" applyProtection="0">
      <alignment horizontal="left" vertical="center" indent="1"/>
    </xf>
    <xf numFmtId="4" fontId="94" fillId="11" borderId="0" applyNumberFormat="0" applyProtection="0">
      <alignment horizontal="left" vertical="center" indent="1"/>
    </xf>
    <xf numFmtId="4" fontId="94" fillId="31" borderId="0" applyNumberFormat="0" applyProtection="0">
      <alignment horizontal="left" vertical="center" indent="1"/>
    </xf>
    <xf numFmtId="4" fontId="96" fillId="11" borderId="26" applyNumberFormat="0" applyProtection="0">
      <alignment horizontal="right" vertical="center"/>
    </xf>
    <xf numFmtId="4" fontId="34" fillId="11" borderId="0" applyNumberFormat="0" applyProtection="0">
      <alignment horizontal="left" vertical="center" indent="1"/>
    </xf>
    <xf numFmtId="4" fontId="34" fillId="31" borderId="0" applyNumberFormat="0" applyProtection="0">
      <alignment horizontal="left" vertical="center" indent="1"/>
    </xf>
    <xf numFmtId="4" fontId="96" fillId="34" borderId="26" applyNumberFormat="0" applyProtection="0">
      <alignment vertical="center"/>
    </xf>
    <xf numFmtId="4" fontId="97" fillId="34" borderId="26" applyNumberFormat="0" applyProtection="0">
      <alignment vertical="center"/>
    </xf>
    <xf numFmtId="4" fontId="94" fillId="11" borderId="28" applyNumberFormat="0" applyProtection="0">
      <alignment horizontal="left" vertical="center" indent="1"/>
    </xf>
    <xf numFmtId="4" fontId="96" fillId="34" borderId="26" applyNumberFormat="0" applyProtection="0">
      <alignment horizontal="right" vertical="center"/>
    </xf>
    <xf numFmtId="4" fontId="97" fillId="34" borderId="26" applyNumberFormat="0" applyProtection="0">
      <alignment horizontal="right" vertical="center"/>
    </xf>
    <xf numFmtId="4" fontId="94" fillId="11" borderId="26" applyNumberFormat="0" applyProtection="0">
      <alignment horizontal="left" vertical="center" indent="1"/>
    </xf>
    <xf numFmtId="4" fontId="98" fillId="10" borderId="28" applyNumberFormat="0" applyProtection="0">
      <alignment horizontal="left" vertical="center" indent="1"/>
    </xf>
    <xf numFmtId="4" fontId="99" fillId="34" borderId="26" applyNumberFormat="0" applyProtection="0">
      <alignment horizontal="right" vertical="center"/>
    </xf>
    <xf numFmtId="0" fontId="92" fillId="35" borderId="7" applyNumberFormat="0" applyFont="0" applyAlignment="0">
      <alignment horizontal="center"/>
    </xf>
    <xf numFmtId="0" fontId="100" fillId="0" borderId="0" applyNumberFormat="0" applyFill="0" applyBorder="0" applyAlignment="0">
      <alignment horizontal="center"/>
    </xf>
    <xf numFmtId="0" fontId="101" fillId="0" borderId="4" applyNumberFormat="0" applyFill="0" applyBorder="0" applyAlignment="0" applyProtection="0"/>
    <xf numFmtId="0" fontId="53" fillId="0" borderId="0"/>
    <xf numFmtId="0" fontId="53" fillId="0" borderId="0"/>
    <xf numFmtId="0" fontId="63" fillId="0" borderId="0" applyNumberForma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82" fillId="0" borderId="0"/>
    <xf numFmtId="40" fontId="102" fillId="0" borderId="0" applyBorder="0">
      <alignment horizontal="right"/>
    </xf>
    <xf numFmtId="205" fontId="71" fillId="0" borderId="6">
      <alignment horizontal="right" vertical="center"/>
    </xf>
    <xf numFmtId="205" fontId="71" fillId="0" borderId="6">
      <alignment horizontal="right" vertical="center"/>
    </xf>
    <xf numFmtId="205" fontId="71" fillId="0" borderId="6">
      <alignment horizontal="right" vertical="center"/>
    </xf>
    <xf numFmtId="49" fontId="34" fillId="0" borderId="0" applyFill="0" applyBorder="0" applyAlignment="0"/>
    <xf numFmtId="206" fontId="26" fillId="0" borderId="0" applyFill="0" applyBorder="0" applyAlignment="0"/>
    <xf numFmtId="207" fontId="26" fillId="0" borderId="0" applyFill="0" applyBorder="0" applyAlignment="0"/>
    <xf numFmtId="208" fontId="71" fillId="0" borderId="6">
      <alignment horizontal="center"/>
    </xf>
    <xf numFmtId="0" fontId="88" fillId="0" borderId="0" applyNumberFormat="0" applyFill="0" applyBorder="0" applyAlignment="0" applyProtection="0"/>
    <xf numFmtId="3" fontId="103" fillId="0" borderId="9" applyNumberFormat="0" applyBorder="0" applyAlignment="0"/>
    <xf numFmtId="0" fontId="104" fillId="0" borderId="0" applyNumberFormat="0" applyFill="0" applyBorder="0" applyAlignment="0" applyProtection="0"/>
    <xf numFmtId="0" fontId="104" fillId="0" borderId="0" applyNumberFormat="0" applyFill="0" applyBorder="0" applyAlignment="0" applyProtection="0"/>
    <xf numFmtId="0" fontId="26" fillId="0" borderId="29" applyNumberFormat="0" applyFont="0" applyFill="0" applyAlignment="0" applyProtection="0"/>
    <xf numFmtId="207" fontId="71" fillId="0" borderId="0"/>
    <xf numFmtId="209" fontId="71" fillId="0" borderId="1"/>
    <xf numFmtId="3" fontId="71" fillId="0" borderId="0" applyNumberFormat="0" applyBorder="0" applyAlignment="0" applyProtection="0">
      <alignment horizontal="centerContinuous"/>
      <protection locked="0"/>
    </xf>
    <xf numFmtId="3" fontId="105" fillId="0" borderId="0">
      <protection locked="0"/>
    </xf>
    <xf numFmtId="5" fontId="106" fillId="36" borderId="10">
      <alignment vertical="top"/>
    </xf>
    <xf numFmtId="0" fontId="107" fillId="37" borderId="1">
      <alignment horizontal="left" vertical="center"/>
    </xf>
    <xf numFmtId="6" fontId="108" fillId="38" borderId="10"/>
    <xf numFmtId="5" fontId="78" fillId="0" borderId="10">
      <alignment horizontal="left" vertical="top"/>
    </xf>
    <xf numFmtId="0" fontId="109" fillId="39" borderId="0">
      <alignment horizontal="left" vertical="center"/>
    </xf>
    <xf numFmtId="5" fontId="63" fillId="0" borderId="14">
      <alignment horizontal="left" vertical="top"/>
    </xf>
    <xf numFmtId="0" fontId="8" fillId="0" borderId="14">
      <alignment horizontal="left" vertical="center"/>
    </xf>
    <xf numFmtId="42" fontId="66" fillId="0" borderId="0" applyFont="0" applyFill="0" applyBorder="0" applyAlignment="0" applyProtection="0"/>
    <xf numFmtId="44" fontId="66" fillId="0" borderId="0" applyFon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applyFont="0" applyFill="0" applyBorder="0" applyAlignment="0" applyProtection="0"/>
    <xf numFmtId="0" fontId="113" fillId="0" borderId="0" applyFont="0" applyFill="0" applyBorder="0" applyAlignment="0" applyProtection="0"/>
    <xf numFmtId="0" fontId="11" fillId="0" borderId="0">
      <alignment vertical="center"/>
    </xf>
    <xf numFmtId="40" fontId="114" fillId="0" borderId="0" applyFont="0" applyFill="0" applyBorder="0" applyAlignment="0" applyProtection="0"/>
    <xf numFmtId="38" fontId="115" fillId="0" borderId="0" applyFont="0" applyFill="0" applyBorder="0" applyAlignment="0" applyProtection="0"/>
    <xf numFmtId="0" fontId="114" fillId="0" borderId="0" applyFont="0" applyFill="0" applyBorder="0" applyAlignment="0" applyProtection="0"/>
    <xf numFmtId="0" fontId="115" fillId="0" borderId="0" applyFont="0" applyFill="0" applyBorder="0" applyAlignment="0" applyProtection="0"/>
    <xf numFmtId="9" fontId="116" fillId="0" borderId="0" applyFont="0" applyFill="0" applyBorder="0" applyAlignment="0" applyProtection="0"/>
    <xf numFmtId="0" fontId="117" fillId="0" borderId="0"/>
    <xf numFmtId="169" fontId="26" fillId="0" borderId="0" applyFont="0" applyFill="0" applyBorder="0" applyAlignment="0" applyProtection="0"/>
    <xf numFmtId="168" fontId="26" fillId="0" borderId="0" applyFont="0" applyFill="0" applyBorder="0" applyAlignment="0" applyProtection="0"/>
    <xf numFmtId="210" fontId="116" fillId="0" borderId="0" applyFont="0" applyFill="0" applyBorder="0" applyAlignment="0" applyProtection="0"/>
    <xf numFmtId="211" fontId="116" fillId="0" borderId="0" applyFont="0" applyFill="0" applyBorder="0" applyAlignment="0" applyProtection="0"/>
    <xf numFmtId="0" fontId="118" fillId="0" borderId="0"/>
    <xf numFmtId="0" fontId="84" fillId="0" borderId="0"/>
    <xf numFmtId="170" fontId="62" fillId="0" borderId="0" applyFont="0" applyFill="0" applyBorder="0" applyAlignment="0" applyProtection="0"/>
    <xf numFmtId="171" fontId="62" fillId="0" borderId="0" applyFont="0" applyFill="0" applyBorder="0" applyAlignment="0" applyProtection="0"/>
    <xf numFmtId="0" fontId="20" fillId="0" borderId="0"/>
    <xf numFmtId="212" fontId="62" fillId="0" borderId="0" applyFont="0" applyFill="0" applyBorder="0" applyAlignment="0" applyProtection="0"/>
    <xf numFmtId="6" fontId="30" fillId="0" borderId="0" applyFont="0" applyFill="0" applyBorder="0" applyAlignment="0" applyProtection="0"/>
    <xf numFmtId="182" fontId="62"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121" fillId="0" borderId="0"/>
    <xf numFmtId="1" fontId="37" fillId="0" borderId="30" applyBorder="0" applyAlignment="0">
      <alignment horizontal="center"/>
    </xf>
    <xf numFmtId="0" fontId="74" fillId="0" borderId="34">
      <alignment horizontal="left" vertical="center"/>
    </xf>
    <xf numFmtId="5" fontId="78" fillId="10" borderId="30" applyNumberFormat="0" applyAlignment="0">
      <alignment horizontal="left" vertical="top"/>
    </xf>
    <xf numFmtId="49" fontId="79" fillId="0" borderId="30">
      <alignment vertical="center"/>
    </xf>
    <xf numFmtId="10" fontId="70" fillId="2" borderId="30" applyNumberFormat="0" applyBorder="0" applyAlignment="0" applyProtection="0"/>
    <xf numFmtId="197" fontId="83" fillId="0" borderId="33"/>
    <xf numFmtId="0" fontId="92" fillId="35" borderId="34" applyNumberFormat="0" applyFont="0" applyAlignment="0">
      <alignment horizontal="center"/>
    </xf>
    <xf numFmtId="205" fontId="71" fillId="0" borderId="35">
      <alignment horizontal="right" vertical="center"/>
    </xf>
    <xf numFmtId="205" fontId="71" fillId="0" borderId="35">
      <alignment horizontal="right" vertical="center"/>
    </xf>
    <xf numFmtId="205" fontId="71" fillId="0" borderId="35">
      <alignment horizontal="right" vertical="center"/>
    </xf>
    <xf numFmtId="208" fontId="71" fillId="0" borderId="35">
      <alignment horizontal="center"/>
    </xf>
    <xf numFmtId="209" fontId="71" fillId="0" borderId="30"/>
    <xf numFmtId="3" fontId="37" fillId="0" borderId="0">
      <protection locked="0"/>
    </xf>
    <xf numFmtId="0" fontId="107" fillId="37" borderId="30">
      <alignment horizontal="left" vertical="center"/>
    </xf>
    <xf numFmtId="0" fontId="121"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121" fillId="0" borderId="0"/>
    <xf numFmtId="0" fontId="121" fillId="0" borderId="0"/>
    <xf numFmtId="43" fontId="121" fillId="0" borderId="0" applyFont="0" applyFill="0" applyBorder="0" applyAlignment="0" applyProtection="0"/>
    <xf numFmtId="43" fontId="150" fillId="0" borderId="0" applyFont="0" applyFill="0" applyBorder="0" applyAlignment="0" applyProtection="0"/>
    <xf numFmtId="0" fontId="3" fillId="0" borderId="0"/>
    <xf numFmtId="0" fontId="150" fillId="0" borderId="0"/>
    <xf numFmtId="43" fontId="26" fillId="0" borderId="0" applyFont="0" applyFill="0" applyBorder="0" applyAlignment="0" applyProtection="0"/>
    <xf numFmtId="171" fontId="3" fillId="0" borderId="0" applyFont="0" applyFill="0" applyBorder="0" applyAlignment="0" applyProtection="0"/>
    <xf numFmtId="0" fontId="26" fillId="0" borderId="0"/>
    <xf numFmtId="0" fontId="3" fillId="0" borderId="0"/>
    <xf numFmtId="0" fontId="3" fillId="0" borderId="0"/>
    <xf numFmtId="0" fontId="3" fillId="0" borderId="0"/>
    <xf numFmtId="0" fontId="3" fillId="0" borderId="0"/>
    <xf numFmtId="0" fontId="3" fillId="0" borderId="0"/>
    <xf numFmtId="0" fontId="156" fillId="0" borderId="0"/>
    <xf numFmtId="43" fontId="3" fillId="0" borderId="0" applyFont="0" applyFill="0" applyBorder="0" applyAlignment="0" applyProtection="0"/>
    <xf numFmtId="218" fontId="26" fillId="0" borderId="0"/>
    <xf numFmtId="165" fontId="7" fillId="0" borderId="0" applyFont="0" applyFill="0" applyBorder="0" applyAlignment="0" applyProtection="0"/>
    <xf numFmtId="219" fontId="26" fillId="0" borderId="0"/>
    <xf numFmtId="0" fontId="75" fillId="0" borderId="0" applyProtection="0"/>
    <xf numFmtId="0" fontId="74" fillId="0" borderId="0" applyProtection="0"/>
    <xf numFmtId="0" fontId="157" fillId="0" borderId="0" applyNumberFormat="0" applyFill="0" applyBorder="0" applyAlignment="0" applyProtection="0">
      <alignment vertical="top"/>
      <protection locked="0"/>
    </xf>
    <xf numFmtId="2" fontId="158" fillId="0" borderId="0"/>
    <xf numFmtId="2" fontId="158" fillId="0" borderId="0" applyNumberFormat="0" applyFont="0"/>
    <xf numFmtId="220" fontId="159" fillId="0" borderId="6">
      <alignment horizontal="right" vertical="center"/>
    </xf>
    <xf numFmtId="0" fontId="160" fillId="0" borderId="0"/>
    <xf numFmtId="0" fontId="2" fillId="0" borderId="0"/>
    <xf numFmtId="43" fontId="2" fillId="0" borderId="0" applyFont="0" applyFill="0" applyBorder="0" applyAlignment="0" applyProtection="0"/>
    <xf numFmtId="0" fontId="1" fillId="0" borderId="0"/>
    <xf numFmtId="171" fontId="1" fillId="0" borderId="0" applyFont="0" applyFill="0" applyBorder="0" applyAlignment="0" applyProtection="0"/>
  </cellStyleXfs>
  <cellXfs count="900">
    <xf numFmtId="0" fontId="0" fillId="0" borderId="0" xfId="0"/>
    <xf numFmtId="0" fontId="15" fillId="0" borderId="0" xfId="0" applyFont="1" applyAlignment="1">
      <alignment vertical="center" wrapText="1"/>
    </xf>
    <xf numFmtId="0" fontId="17" fillId="0" borderId="0" xfId="0" applyFont="1"/>
    <xf numFmtId="0" fontId="15" fillId="0" borderId="0" xfId="0" applyFont="1" applyAlignment="1">
      <alignment horizontal="right"/>
    </xf>
    <xf numFmtId="0" fontId="15" fillId="0" borderId="0" xfId="0" applyFont="1"/>
    <xf numFmtId="0" fontId="15" fillId="0" borderId="0" xfId="0" applyFont="1" applyAlignment="1">
      <alignment horizontal="right" vertical="center" wrapText="1"/>
    </xf>
    <xf numFmtId="0" fontId="17" fillId="0" borderId="0" xfId="0" applyFont="1" applyAlignment="1">
      <alignment horizontal="left" vertical="center" wrapText="1"/>
    </xf>
    <xf numFmtId="0" fontId="10" fillId="0" borderId="0" xfId="0" applyFont="1" applyAlignment="1">
      <alignment horizontal="center" vertical="center" wrapText="1"/>
    </xf>
    <xf numFmtId="0" fontId="19" fillId="0" borderId="0" xfId="0" applyFont="1"/>
    <xf numFmtId="0" fontId="121" fillId="0" borderId="0" xfId="0" applyFont="1"/>
    <xf numFmtId="0" fontId="12" fillId="0" borderId="0" xfId="408" applyFont="1" applyAlignment="1">
      <alignment horizontal="center" vertical="center" wrapText="1"/>
    </xf>
    <xf numFmtId="0" fontId="130" fillId="0" borderId="0" xfId="408" applyFont="1" applyAlignment="1">
      <alignment horizontal="left" vertical="center" wrapText="1"/>
    </xf>
    <xf numFmtId="0" fontId="12" fillId="0" borderId="1" xfId="408" applyFont="1" applyBorder="1" applyAlignment="1">
      <alignment horizontal="center" vertical="center" wrapText="1"/>
    </xf>
    <xf numFmtId="0" fontId="12" fillId="0" borderId="1" xfId="408" applyFont="1" applyBorder="1" applyAlignment="1">
      <alignment vertical="center" wrapText="1"/>
    </xf>
    <xf numFmtId="3" fontId="134" fillId="0" borderId="3" xfId="409" applyNumberFormat="1" applyFont="1" applyBorder="1" applyAlignment="1">
      <alignment horizontal="center" vertical="center" wrapText="1"/>
    </xf>
    <xf numFmtId="3" fontId="134" fillId="0" borderId="3" xfId="409" applyNumberFormat="1" applyFont="1" applyBorder="1" applyAlignment="1">
      <alignment horizontal="justify" vertical="center" wrapText="1"/>
    </xf>
    <xf numFmtId="3" fontId="124" fillId="0" borderId="3" xfId="409" applyNumberFormat="1" applyFont="1" applyBorder="1" applyAlignment="1">
      <alignment horizontal="center" vertical="center" wrapText="1"/>
    </xf>
    <xf numFmtId="3" fontId="124" fillId="0" borderId="3" xfId="409" quotePrefix="1" applyNumberFormat="1" applyFont="1" applyBorder="1" applyAlignment="1">
      <alignment horizontal="justify" vertical="center" wrapText="1"/>
    </xf>
    <xf numFmtId="3" fontId="124" fillId="0" borderId="3" xfId="409" applyNumberFormat="1" applyFont="1" applyBorder="1" applyAlignment="1">
      <alignment horizontal="justify" vertical="center" wrapText="1"/>
    </xf>
    <xf numFmtId="3" fontId="135" fillId="0" borderId="3" xfId="409" applyNumberFormat="1" applyFont="1" applyBorder="1" applyAlignment="1">
      <alignment horizontal="center" vertical="center" wrapText="1"/>
    </xf>
    <xf numFmtId="3" fontId="12" fillId="0" borderId="3" xfId="409" applyNumberFormat="1" applyFont="1" applyBorder="1" applyAlignment="1">
      <alignment horizontal="center" vertical="center" wrapText="1"/>
    </xf>
    <xf numFmtId="49" fontId="12" fillId="0" borderId="3" xfId="0" applyNumberFormat="1" applyFont="1" applyBorder="1" applyAlignment="1">
      <alignment horizontal="left" vertical="center" wrapText="1"/>
    </xf>
    <xf numFmtId="0" fontId="124" fillId="0" borderId="0" xfId="408" applyFont="1" applyAlignment="1">
      <alignment horizontal="center" vertical="center" wrapText="1"/>
    </xf>
    <xf numFmtId="0" fontId="124" fillId="0" borderId="0" xfId="359" applyFont="1" applyAlignment="1">
      <alignment horizontal="center" vertical="center" wrapText="1"/>
    </xf>
    <xf numFmtId="0" fontId="124" fillId="0" borderId="0" xfId="408" applyFont="1" applyAlignment="1">
      <alignment vertical="center" wrapText="1"/>
    </xf>
    <xf numFmtId="0" fontId="124" fillId="0" borderId="0" xfId="408" applyFont="1" applyAlignment="1">
      <alignment horizontal="center" vertical="center"/>
    </xf>
    <xf numFmtId="0" fontId="130" fillId="0" borderId="0" xfId="408" quotePrefix="1" applyFont="1" applyAlignment="1">
      <alignment horizontal="left" vertical="center"/>
    </xf>
    <xf numFmtId="0" fontId="130" fillId="0" borderId="0" xfId="408" applyFont="1" applyAlignment="1">
      <alignment horizontal="left" vertical="center"/>
    </xf>
    <xf numFmtId="0" fontId="130" fillId="0" borderId="16" xfId="408" quotePrefix="1" applyFont="1" applyBorder="1" applyAlignment="1">
      <alignment vertical="center"/>
    </xf>
    <xf numFmtId="0" fontId="130" fillId="0" borderId="0" xfId="408" quotePrefix="1" applyFont="1" applyAlignment="1">
      <alignment vertical="center"/>
    </xf>
    <xf numFmtId="0" fontId="130" fillId="0" borderId="0" xfId="408" applyFont="1" applyAlignment="1">
      <alignment horizontal="center" vertical="center"/>
    </xf>
    <xf numFmtId="0" fontId="124" fillId="0" borderId="0" xfId="359" applyFont="1" applyAlignment="1">
      <alignment horizontal="center" vertical="center"/>
    </xf>
    <xf numFmtId="0" fontId="129" fillId="0" borderId="0" xfId="0" applyFont="1" applyAlignment="1">
      <alignment horizontal="center" vertical="center" wrapText="1"/>
    </xf>
    <xf numFmtId="0" fontId="121" fillId="0" borderId="0" xfId="0" applyFont="1" applyAlignment="1">
      <alignment vertical="center" wrapText="1"/>
    </xf>
    <xf numFmtId="9" fontId="124" fillId="0" borderId="0" xfId="2" applyFont="1" applyFill="1" applyAlignment="1">
      <alignment horizontal="right" vertical="center"/>
    </xf>
    <xf numFmtId="9" fontId="124" fillId="0" borderId="0" xfId="2" applyFont="1" applyFill="1" applyAlignment="1">
      <alignment horizontal="right" vertical="center" wrapText="1"/>
    </xf>
    <xf numFmtId="0" fontId="11" fillId="0" borderId="3" xfId="0" applyFont="1" applyBorder="1" applyAlignment="1">
      <alignment horizontal="left" vertical="center" wrapText="1"/>
    </xf>
    <xf numFmtId="0" fontId="136" fillId="0" borderId="3" xfId="0" applyFont="1" applyBorder="1" applyAlignment="1">
      <alignment vertical="center" wrapText="1"/>
    </xf>
    <xf numFmtId="0" fontId="11" fillId="0" borderId="3" xfId="0" applyFont="1" applyBorder="1" applyAlignment="1">
      <alignment vertical="center" wrapText="1"/>
    </xf>
    <xf numFmtId="10" fontId="12" fillId="0" borderId="3" xfId="2" applyNumberFormat="1" applyFont="1" applyFill="1" applyBorder="1" applyAlignment="1">
      <alignment horizontal="right" vertical="center" wrapText="1"/>
    </xf>
    <xf numFmtId="184" fontId="11" fillId="0" borderId="3" xfId="1" applyNumberFormat="1" applyFont="1" applyFill="1" applyBorder="1" applyAlignment="1">
      <alignment vertical="center"/>
    </xf>
    <xf numFmtId="184" fontId="21" fillId="0" borderId="0" xfId="172" applyNumberFormat="1" applyFont="1" applyFill="1" applyBorder="1"/>
    <xf numFmtId="0" fontId="15" fillId="0" borderId="0" xfId="408" applyFont="1" applyAlignment="1">
      <alignment vertical="center" wrapText="1"/>
    </xf>
    <xf numFmtId="0" fontId="21" fillId="0" borderId="0" xfId="408" applyFont="1" applyAlignment="1">
      <alignment vertical="center" wrapText="1"/>
    </xf>
    <xf numFmtId="0" fontId="21" fillId="0" borderId="0" xfId="404" applyFont="1" applyAlignment="1">
      <alignment vertical="center" wrapText="1"/>
    </xf>
    <xf numFmtId="0" fontId="15" fillId="0" borderId="0" xfId="404" applyFont="1" applyAlignment="1">
      <alignment vertical="center" wrapText="1"/>
    </xf>
    <xf numFmtId="165" fontId="21" fillId="0" borderId="0" xfId="404" applyNumberFormat="1" applyFont="1" applyAlignment="1">
      <alignment vertical="center" wrapText="1"/>
    </xf>
    <xf numFmtId="165" fontId="15" fillId="0" borderId="0" xfId="404" applyNumberFormat="1" applyFont="1" applyAlignment="1">
      <alignment vertical="center" wrapText="1"/>
    </xf>
    <xf numFmtId="0" fontId="15" fillId="0" borderId="0" xfId="408" applyFont="1" applyAlignment="1">
      <alignment vertical="center"/>
    </xf>
    <xf numFmtId="0" fontId="121" fillId="0" borderId="0" xfId="406" applyFont="1" applyAlignment="1">
      <alignment horizontal="center" vertical="center" wrapText="1"/>
    </xf>
    <xf numFmtId="9" fontId="121" fillId="0" borderId="0" xfId="2" applyFont="1" applyFill="1" applyAlignment="1">
      <alignment horizontal="right" vertical="center" wrapText="1"/>
    </xf>
    <xf numFmtId="0" fontId="11" fillId="0" borderId="0" xfId="407" applyFont="1" applyAlignment="1">
      <alignment vertical="center"/>
    </xf>
    <xf numFmtId="0" fontId="10" fillId="0" borderId="30" xfId="407" applyFont="1" applyBorder="1" applyAlignment="1">
      <alignment horizontal="center" vertical="center" wrapText="1"/>
    </xf>
    <xf numFmtId="43" fontId="11" fillId="0" borderId="30" xfId="407" applyNumberFormat="1" applyFont="1" applyBorder="1" applyAlignment="1">
      <alignment vertical="center"/>
    </xf>
    <xf numFmtId="0" fontId="10" fillId="0" borderId="0" xfId="407" applyFont="1" applyAlignment="1">
      <alignment vertical="center"/>
    </xf>
    <xf numFmtId="184" fontId="124" fillId="0" borderId="0" xfId="1" applyNumberFormat="1" applyFont="1" applyFill="1" applyBorder="1" applyAlignment="1">
      <alignment horizontal="right" vertical="center" wrapText="1"/>
    </xf>
    <xf numFmtId="184" fontId="124" fillId="0" borderId="3" xfId="1" applyNumberFormat="1" applyFont="1" applyFill="1" applyBorder="1" applyAlignment="1">
      <alignment horizontal="right" vertical="center" wrapText="1"/>
    </xf>
    <xf numFmtId="0" fontId="144" fillId="0" borderId="0" xfId="407" applyFont="1" applyAlignment="1">
      <alignment vertical="center"/>
    </xf>
    <xf numFmtId="3" fontId="10" fillId="0" borderId="30" xfId="407" applyNumberFormat="1" applyFont="1" applyBorder="1" applyAlignment="1">
      <alignment horizontal="center" vertical="center" wrapText="1"/>
    </xf>
    <xf numFmtId="0" fontId="21" fillId="0" borderId="0" xfId="404" applyFont="1" applyAlignment="1">
      <alignment horizontal="center" vertical="center" wrapText="1"/>
    </xf>
    <xf numFmtId="0" fontId="124" fillId="0" borderId="0" xfId="408" applyFont="1" applyAlignment="1">
      <alignment horizontal="right" vertical="center" wrapText="1"/>
    </xf>
    <xf numFmtId="0" fontId="130" fillId="0" borderId="0" xfId="408" applyFont="1" applyAlignment="1">
      <alignment horizontal="center" vertical="center" wrapText="1"/>
    </xf>
    <xf numFmtId="49" fontId="12" fillId="0" borderId="0" xfId="408" applyNumberFormat="1" applyFont="1" applyAlignment="1">
      <alignment horizontal="center" vertical="center" wrapText="1"/>
    </xf>
    <xf numFmtId="3" fontId="12" fillId="0" borderId="0" xfId="408" applyNumberFormat="1" applyFont="1" applyAlignment="1">
      <alignment horizontal="center" vertical="center" wrapText="1"/>
    </xf>
    <xf numFmtId="49" fontId="12" fillId="0" borderId="30" xfId="2" applyNumberFormat="1" applyFont="1" applyFill="1" applyBorder="1" applyAlignment="1">
      <alignment horizontal="center" vertical="center" wrapText="1"/>
    </xf>
    <xf numFmtId="49" fontId="12" fillId="0" borderId="11" xfId="408" applyNumberFormat="1" applyFont="1" applyBorder="1" applyAlignment="1">
      <alignment horizontal="center" vertical="center" wrapText="1"/>
    </xf>
    <xf numFmtId="3" fontId="12" fillId="0" borderId="11" xfId="408" applyNumberFormat="1" applyFont="1" applyBorder="1" applyAlignment="1">
      <alignment horizontal="center" vertical="center" wrapText="1"/>
    </xf>
    <xf numFmtId="49" fontId="124" fillId="0" borderId="12" xfId="408" applyNumberFormat="1" applyFont="1" applyBorder="1" applyAlignment="1">
      <alignment horizontal="center" vertical="center" wrapText="1"/>
    </xf>
    <xf numFmtId="49" fontId="124" fillId="0" borderId="0" xfId="408" applyNumberFormat="1" applyFont="1" applyAlignment="1">
      <alignment horizontal="center" vertical="center" wrapText="1"/>
    </xf>
    <xf numFmtId="4" fontId="124" fillId="0" borderId="0" xfId="408" applyNumberFormat="1" applyFont="1" applyAlignment="1">
      <alignment horizontal="center" vertical="center" wrapText="1"/>
    </xf>
    <xf numFmtId="0" fontId="121" fillId="0" borderId="0" xfId="407" applyFont="1" applyAlignment="1">
      <alignment vertical="center"/>
    </xf>
    <xf numFmtId="0" fontId="124" fillId="0" borderId="0" xfId="408" applyFont="1" applyAlignment="1">
      <alignment vertical="center"/>
    </xf>
    <xf numFmtId="43" fontId="124" fillId="0" borderId="0" xfId="408" applyNumberFormat="1" applyFont="1" applyAlignment="1">
      <alignment vertical="center"/>
    </xf>
    <xf numFmtId="0" fontId="21" fillId="0" borderId="0" xfId="404" applyFont="1" applyAlignment="1">
      <alignment vertical="center"/>
    </xf>
    <xf numFmtId="0" fontId="13" fillId="0" borderId="0" xfId="404" applyFont="1"/>
    <xf numFmtId="0" fontId="15" fillId="0" borderId="0" xfId="404" applyFont="1" applyAlignment="1">
      <alignment vertical="center"/>
    </xf>
    <xf numFmtId="0" fontId="15" fillId="0" borderId="0" xfId="404" applyFont="1"/>
    <xf numFmtId="0" fontId="21" fillId="0" borderId="0" xfId="404" applyFont="1"/>
    <xf numFmtId="43" fontId="16" fillId="0" borderId="0" xfId="172" applyFont="1" applyFill="1" applyBorder="1" applyAlignment="1"/>
    <xf numFmtId="165" fontId="21" fillId="0" borderId="0" xfId="404" applyNumberFormat="1" applyFont="1"/>
    <xf numFmtId="43" fontId="15" fillId="0" borderId="0" xfId="404" applyNumberFormat="1" applyFont="1" applyAlignment="1">
      <alignment vertical="center"/>
    </xf>
    <xf numFmtId="43" fontId="15" fillId="0" borderId="15" xfId="404" applyNumberFormat="1" applyFont="1" applyBorder="1" applyAlignment="1">
      <alignment vertical="center"/>
    </xf>
    <xf numFmtId="165" fontId="15" fillId="0" borderId="0" xfId="404" applyNumberFormat="1" applyFont="1" applyAlignment="1">
      <alignment vertical="center"/>
    </xf>
    <xf numFmtId="165" fontId="21" fillId="0" borderId="0" xfId="404" applyNumberFormat="1" applyFont="1" applyAlignment="1">
      <alignment vertical="center"/>
    </xf>
    <xf numFmtId="0" fontId="127" fillId="0" borderId="0" xfId="408" applyFont="1" applyAlignment="1">
      <alignment horizontal="center" vertical="center" wrapText="1"/>
    </xf>
    <xf numFmtId="0" fontId="121" fillId="0" borderId="0" xfId="408" applyFont="1" applyAlignment="1">
      <alignment horizontal="left" vertical="center" wrapText="1"/>
    </xf>
    <xf numFmtId="0" fontId="121" fillId="0" borderId="0" xfId="408" applyFont="1" applyAlignment="1">
      <alignment horizontal="center" vertical="center" wrapText="1"/>
    </xf>
    <xf numFmtId="4" fontId="121" fillId="0" borderId="0" xfId="408" applyNumberFormat="1" applyFont="1" applyAlignment="1">
      <alignment horizontal="right" vertical="center" wrapText="1"/>
    </xf>
    <xf numFmtId="214" fontId="19" fillId="0" borderId="0" xfId="344" applyNumberFormat="1" applyFont="1" applyAlignment="1">
      <alignment vertical="center" wrapText="1"/>
    </xf>
    <xf numFmtId="0" fontId="19" fillId="0" borderId="3" xfId="0" applyFont="1" applyBorder="1" applyAlignment="1">
      <alignment horizontal="center" vertical="center"/>
    </xf>
    <xf numFmtId="0" fontId="19" fillId="0" borderId="3" xfId="0" applyFont="1" applyBorder="1" applyAlignment="1">
      <alignment horizontal="left" vertical="center"/>
    </xf>
    <xf numFmtId="184" fontId="121" fillId="0" borderId="0" xfId="1" applyNumberFormat="1" applyFont="1" applyFill="1" applyAlignment="1">
      <alignment vertical="center" wrapText="1"/>
    </xf>
    <xf numFmtId="4" fontId="12" fillId="0" borderId="0" xfId="408" applyNumberFormat="1" applyFont="1" applyAlignment="1">
      <alignment horizontal="center" vertical="center"/>
    </xf>
    <xf numFmtId="4" fontId="12" fillId="0" borderId="0" xfId="408" applyNumberFormat="1" applyFont="1" applyAlignment="1">
      <alignment horizontal="center" vertical="center" wrapText="1"/>
    </xf>
    <xf numFmtId="4" fontId="12" fillId="0" borderId="11" xfId="408" applyNumberFormat="1" applyFont="1" applyBorder="1" applyAlignment="1">
      <alignment horizontal="center" vertical="center"/>
    </xf>
    <xf numFmtId="4" fontId="12" fillId="0" borderId="11" xfId="1" applyNumberFormat="1" applyFont="1" applyFill="1" applyBorder="1" applyAlignment="1">
      <alignment horizontal="center" vertical="center" wrapText="1"/>
    </xf>
    <xf numFmtId="4" fontId="124" fillId="0" borderId="0" xfId="408" applyNumberFormat="1" applyFont="1" applyAlignment="1">
      <alignment horizontal="center" vertical="center"/>
    </xf>
    <xf numFmtId="4" fontId="21" fillId="0" borderId="0" xfId="408" applyNumberFormat="1" applyFont="1" applyAlignment="1">
      <alignment vertical="center"/>
    </xf>
    <xf numFmtId="4" fontId="21" fillId="0" borderId="0" xfId="408" applyNumberFormat="1" applyFont="1" applyAlignment="1">
      <alignment vertical="center" wrapText="1"/>
    </xf>
    <xf numFmtId="4" fontId="21" fillId="0" borderId="0" xfId="404" applyNumberFormat="1" applyFont="1" applyAlignment="1">
      <alignment vertical="center"/>
    </xf>
    <xf numFmtId="4" fontId="21" fillId="0" borderId="0" xfId="404" applyNumberFormat="1" applyFont="1" applyAlignment="1">
      <alignment vertical="center" wrapText="1"/>
    </xf>
    <xf numFmtId="0" fontId="138" fillId="0" borderId="0" xfId="0" applyFont="1" applyAlignment="1">
      <alignment horizontal="center" vertical="center"/>
    </xf>
    <xf numFmtId="0" fontId="138" fillId="0" borderId="0" xfId="406" applyFont="1" applyAlignment="1">
      <alignment horizontal="center" vertical="center"/>
    </xf>
    <xf numFmtId="0" fontId="19" fillId="0" borderId="0" xfId="0" applyFont="1" applyAlignment="1">
      <alignment horizontal="center" vertical="center"/>
    </xf>
    <xf numFmtId="0" fontId="19" fillId="0" borderId="30" xfId="0" applyFont="1" applyBorder="1" applyAlignment="1">
      <alignment horizontal="center" vertical="center"/>
    </xf>
    <xf numFmtId="0" fontId="129" fillId="0" borderId="30" xfId="0" applyFont="1" applyBorder="1" applyAlignment="1">
      <alignment horizontal="center" vertical="center" wrapText="1"/>
    </xf>
    <xf numFmtId="0" fontId="129" fillId="0" borderId="30" xfId="0" applyFont="1" applyBorder="1" applyAlignment="1">
      <alignment horizontal="center" vertical="center"/>
    </xf>
    <xf numFmtId="4" fontId="129" fillId="0" borderId="30" xfId="1" applyNumberFormat="1" applyFont="1" applyBorder="1" applyAlignment="1">
      <alignment horizontal="right" vertical="center" wrapText="1"/>
    </xf>
    <xf numFmtId="165" fontId="19" fillId="0" borderId="0" xfId="0" applyNumberFormat="1" applyFont="1"/>
    <xf numFmtId="3" fontId="19" fillId="0" borderId="0" xfId="0" applyNumberFormat="1" applyFont="1" applyAlignment="1">
      <alignment horizontal="center" vertical="center"/>
    </xf>
    <xf numFmtId="214" fontId="138" fillId="0" borderId="0" xfId="344" applyNumberFormat="1" applyFont="1" applyAlignment="1">
      <alignment vertical="center" wrapText="1"/>
    </xf>
    <xf numFmtId="3" fontId="136" fillId="0" borderId="3" xfId="409" quotePrefix="1" applyNumberFormat="1" applyFont="1" applyBorder="1" applyAlignment="1">
      <alignment horizontal="justify" vertical="center" wrapText="1"/>
    </xf>
    <xf numFmtId="9" fontId="127" fillId="0" borderId="10" xfId="2" applyFont="1" applyFill="1" applyBorder="1" applyAlignment="1">
      <alignment horizontal="left" vertical="center" wrapText="1"/>
    </xf>
    <xf numFmtId="43" fontId="121" fillId="0" borderId="0" xfId="0" applyNumberFormat="1" applyFont="1" applyAlignment="1">
      <alignment vertical="center" wrapText="1"/>
    </xf>
    <xf numFmtId="49" fontId="127" fillId="0" borderId="0" xfId="408" applyNumberFormat="1" applyFont="1" applyAlignment="1">
      <alignment horizontal="center" vertical="center" wrapText="1"/>
    </xf>
    <xf numFmtId="49" fontId="127" fillId="0" borderId="0" xfId="408" applyNumberFormat="1" applyFont="1" applyAlignment="1">
      <alignment horizontal="center" vertical="center"/>
    </xf>
    <xf numFmtId="0" fontId="127" fillId="0" borderId="10" xfId="408" applyFont="1" applyBorder="1" applyAlignment="1">
      <alignment horizontal="center" vertical="center"/>
    </xf>
    <xf numFmtId="213" fontId="121" fillId="0" borderId="0" xfId="408" applyNumberFormat="1" applyFont="1" applyAlignment="1">
      <alignment vertical="center" wrapText="1"/>
    </xf>
    <xf numFmtId="165" fontId="121" fillId="0" borderId="0" xfId="408" applyNumberFormat="1" applyFont="1" applyAlignment="1">
      <alignment vertical="center" wrapText="1"/>
    </xf>
    <xf numFmtId="0" fontId="121" fillId="0" borderId="0" xfId="408" applyFont="1" applyAlignment="1">
      <alignment vertical="center" wrapText="1"/>
    </xf>
    <xf numFmtId="0" fontId="121" fillId="0" borderId="0" xfId="408" applyFont="1" applyAlignment="1">
      <alignment vertical="center"/>
    </xf>
    <xf numFmtId="0" fontId="127" fillId="0" borderId="3" xfId="0" applyFont="1" applyBorder="1" applyAlignment="1">
      <alignment horizontal="center" vertical="center"/>
    </xf>
    <xf numFmtId="0" fontId="127" fillId="0" borderId="3" xfId="0" applyFont="1" applyBorder="1" applyAlignment="1">
      <alignment horizontal="left" vertical="center" wrapText="1"/>
    </xf>
    <xf numFmtId="0" fontId="127" fillId="0" borderId="3" xfId="0" applyFont="1" applyBorder="1" applyAlignment="1">
      <alignment vertical="center" wrapText="1"/>
    </xf>
    <xf numFmtId="0" fontId="127" fillId="0" borderId="0" xfId="408" applyFont="1" applyAlignment="1">
      <alignment vertical="center" wrapText="1"/>
    </xf>
    <xf numFmtId="43" fontId="127" fillId="0" borderId="0" xfId="408" applyNumberFormat="1" applyFont="1" applyAlignment="1">
      <alignment vertical="center" wrapText="1"/>
    </xf>
    <xf numFmtId="0" fontId="127" fillId="0" borderId="0" xfId="408" applyFont="1" applyAlignment="1">
      <alignment vertical="center"/>
    </xf>
    <xf numFmtId="0" fontId="121" fillId="0" borderId="3" xfId="0" applyFont="1" applyBorder="1" applyAlignment="1">
      <alignment horizontal="center" vertical="center"/>
    </xf>
    <xf numFmtId="0" fontId="121" fillId="0" borderId="3" xfId="0" applyFont="1" applyBorder="1" applyAlignment="1">
      <alignment vertical="center" wrapText="1"/>
    </xf>
    <xf numFmtId="43" fontId="121" fillId="0" borderId="0" xfId="408" applyNumberFormat="1" applyFont="1" applyAlignment="1">
      <alignment vertical="center" wrapText="1"/>
    </xf>
    <xf numFmtId="213" fontId="127" fillId="0" borderId="0" xfId="408" applyNumberFormat="1" applyFont="1" applyAlignment="1">
      <alignment vertical="center" wrapText="1"/>
    </xf>
    <xf numFmtId="165" fontId="127" fillId="0" borderId="0" xfId="408" applyNumberFormat="1" applyFont="1" applyAlignment="1">
      <alignment vertical="center" wrapText="1"/>
    </xf>
    <xf numFmtId="43" fontId="127" fillId="0" borderId="0" xfId="0" applyNumberFormat="1" applyFont="1" applyAlignment="1">
      <alignment vertical="center" wrapText="1"/>
    </xf>
    <xf numFmtId="0" fontId="121" fillId="0" borderId="3" xfId="406" applyFont="1" applyBorder="1" applyAlignment="1">
      <alignment vertical="center" wrapText="1"/>
    </xf>
    <xf numFmtId="0" fontId="121" fillId="0" borderId="3" xfId="0" applyFont="1" applyBorder="1" applyAlignment="1">
      <alignment horizontal="center" vertical="center" wrapText="1"/>
    </xf>
    <xf numFmtId="0" fontId="127" fillId="0" borderId="0" xfId="0" applyFont="1" applyAlignment="1">
      <alignment vertical="center" wrapText="1"/>
    </xf>
    <xf numFmtId="0" fontId="127" fillId="0" borderId="0" xfId="0" applyFont="1" applyAlignment="1">
      <alignment vertical="center"/>
    </xf>
    <xf numFmtId="0" fontId="127" fillId="0" borderId="0" xfId="408" applyFont="1" applyAlignment="1">
      <alignment horizontal="center"/>
    </xf>
    <xf numFmtId="2" fontId="121" fillId="0" borderId="0" xfId="408" applyNumberFormat="1" applyFont="1" applyAlignment="1">
      <alignment vertical="center"/>
    </xf>
    <xf numFmtId="0" fontId="121" fillId="0" borderId="0" xfId="408" applyFont="1"/>
    <xf numFmtId="0" fontId="139" fillId="0" borderId="0" xfId="408" applyFont="1" applyAlignment="1">
      <alignment horizontal="center"/>
    </xf>
    <xf numFmtId="0" fontId="139" fillId="0" borderId="0" xfId="408" applyFont="1" applyAlignment="1">
      <alignment horizontal="center" vertical="center" wrapText="1"/>
    </xf>
    <xf numFmtId="2" fontId="121" fillId="0" borderId="0" xfId="0" applyNumberFormat="1" applyFont="1" applyAlignment="1">
      <alignment vertical="center"/>
    </xf>
    <xf numFmtId="2" fontId="127" fillId="0" borderId="0" xfId="408" applyNumberFormat="1" applyFont="1" applyAlignment="1">
      <alignment horizontal="center" vertical="center"/>
    </xf>
    <xf numFmtId="2" fontId="127" fillId="0" borderId="0" xfId="408" applyNumberFormat="1" applyFont="1" applyAlignment="1">
      <alignment vertical="center"/>
    </xf>
    <xf numFmtId="2" fontId="127" fillId="0" borderId="0" xfId="0" applyNumberFormat="1" applyFont="1" applyAlignment="1">
      <alignment vertical="center"/>
    </xf>
    <xf numFmtId="9" fontId="121" fillId="0" borderId="0" xfId="2" applyFont="1" applyFill="1" applyAlignment="1">
      <alignment vertical="center" wrapText="1"/>
    </xf>
    <xf numFmtId="0" fontId="121" fillId="0" borderId="0" xfId="408" applyFont="1" applyAlignment="1">
      <alignment horizontal="center"/>
    </xf>
    <xf numFmtId="0" fontId="121" fillId="0" borderId="0" xfId="407" applyFont="1" applyAlignment="1">
      <alignment horizontal="center" vertical="center" wrapText="1"/>
    </xf>
    <xf numFmtId="43" fontId="121" fillId="0" borderId="0" xfId="407" applyNumberFormat="1" applyFont="1" applyAlignment="1">
      <alignment vertical="center"/>
    </xf>
    <xf numFmtId="0" fontId="127" fillId="0" borderId="0" xfId="407" applyFont="1" applyAlignment="1">
      <alignment vertical="center"/>
    </xf>
    <xf numFmtId="0" fontId="11" fillId="0" borderId="3" xfId="407" applyFont="1" applyBorder="1" applyAlignment="1">
      <alignment horizontal="center" vertical="center" wrapText="1"/>
    </xf>
    <xf numFmtId="0" fontId="11" fillId="0" borderId="3" xfId="407" applyFont="1" applyBorder="1" applyAlignment="1">
      <alignment vertical="center" wrapText="1"/>
    </xf>
    <xf numFmtId="215" fontId="11" fillId="0" borderId="3" xfId="407" applyNumberFormat="1" applyFont="1" applyBorder="1" applyAlignment="1">
      <alignment vertical="center" wrapText="1"/>
    </xf>
    <xf numFmtId="214" fontId="11" fillId="0" borderId="3" xfId="407" applyNumberFormat="1" applyFont="1" applyBorder="1" applyAlignment="1">
      <alignment vertical="center" wrapText="1"/>
    </xf>
    <xf numFmtId="216" fontId="11" fillId="0" borderId="3" xfId="407" applyNumberFormat="1" applyFont="1" applyBorder="1" applyAlignment="1">
      <alignment vertical="center" wrapText="1"/>
    </xf>
    <xf numFmtId="0" fontId="10" fillId="0" borderId="3" xfId="407" quotePrefix="1" applyFont="1" applyBorder="1" applyAlignment="1">
      <alignment horizontal="center" vertical="center" wrapText="1"/>
    </xf>
    <xf numFmtId="0" fontId="10" fillId="0" borderId="3" xfId="407" applyFont="1" applyBorder="1" applyAlignment="1">
      <alignment vertical="center" wrapText="1"/>
    </xf>
    <xf numFmtId="215" fontId="10" fillId="0" borderId="3" xfId="407" applyNumberFormat="1" applyFont="1" applyBorder="1" applyAlignment="1">
      <alignment vertical="center" wrapText="1"/>
    </xf>
    <xf numFmtId="4" fontId="19" fillId="0" borderId="3" xfId="1" applyNumberFormat="1" applyFont="1" applyBorder="1" applyAlignment="1">
      <alignment vertical="center" wrapText="1"/>
    </xf>
    <xf numFmtId="0" fontId="129" fillId="0" borderId="3" xfId="0" applyFont="1" applyBorder="1" applyAlignment="1">
      <alignment horizontal="center" vertical="center"/>
    </xf>
    <xf numFmtId="0" fontId="129" fillId="0" borderId="3" xfId="0" applyFont="1" applyBorder="1" applyAlignment="1">
      <alignment horizontal="left" vertical="center"/>
    </xf>
    <xf numFmtId="4" fontId="129" fillId="0" borderId="3" xfId="167" applyNumberFormat="1" applyFont="1" applyBorder="1" applyAlignment="1">
      <alignment horizontal="center" vertical="center" wrapText="1"/>
    </xf>
    <xf numFmtId="0" fontId="10" fillId="0" borderId="31" xfId="407" applyFont="1" applyBorder="1" applyAlignment="1">
      <alignment horizontal="center" vertical="center" wrapText="1"/>
    </xf>
    <xf numFmtId="0" fontId="10" fillId="0" borderId="3" xfId="407" applyFont="1" applyBorder="1" applyAlignment="1">
      <alignment horizontal="center" vertical="center" wrapText="1"/>
    </xf>
    <xf numFmtId="3" fontId="10" fillId="0" borderId="3" xfId="374" applyNumberFormat="1" applyFont="1" applyBorder="1" applyAlignment="1">
      <alignment horizontal="justify" vertical="center"/>
    </xf>
    <xf numFmtId="0" fontId="10" fillId="0" borderId="3" xfId="407" applyFont="1" applyBorder="1" applyAlignment="1">
      <alignment vertical="center"/>
    </xf>
    <xf numFmtId="3" fontId="10" fillId="0" borderId="3" xfId="374" applyNumberFormat="1" applyFont="1" applyBorder="1" applyAlignment="1">
      <alignment horizontal="center" vertical="center"/>
    </xf>
    <xf numFmtId="3" fontId="11" fillId="0" borderId="3" xfId="149" quotePrefix="1" applyNumberFormat="1" applyFont="1" applyBorder="1" applyAlignment="1">
      <alignment horizontal="center" vertical="center"/>
    </xf>
    <xf numFmtId="3" fontId="11" fillId="0" borderId="3" xfId="374" applyNumberFormat="1" applyFont="1" applyBorder="1" applyAlignment="1">
      <alignment horizontal="justify" vertical="center"/>
    </xf>
    <xf numFmtId="3" fontId="10" fillId="0" borderId="3" xfId="149" quotePrefix="1" applyNumberFormat="1" applyFont="1" applyBorder="1" applyAlignment="1">
      <alignment horizontal="center" vertical="center"/>
    </xf>
    <xf numFmtId="3" fontId="10" fillId="0" borderId="3" xfId="149" applyNumberFormat="1" applyFont="1" applyBorder="1" applyAlignment="1">
      <alignment horizontal="justify" vertical="center" wrapText="1"/>
    </xf>
    <xf numFmtId="3" fontId="11" fillId="0" borderId="3" xfId="149" applyNumberFormat="1" applyFont="1" applyBorder="1" applyAlignment="1">
      <alignment horizontal="justify" vertical="center" wrapText="1"/>
    </xf>
    <xf numFmtId="3" fontId="10" fillId="0" borderId="3" xfId="149" applyNumberFormat="1" applyFont="1" applyBorder="1" applyAlignment="1">
      <alignment horizontal="center" vertical="center"/>
    </xf>
    <xf numFmtId="0" fontId="11" fillId="0" borderId="3" xfId="407" applyFont="1" applyBorder="1" applyAlignment="1">
      <alignment vertical="center"/>
    </xf>
    <xf numFmtId="3" fontId="11" fillId="0" borderId="3" xfId="374" applyNumberFormat="1" applyFont="1" applyBorder="1" applyAlignment="1">
      <alignment horizontal="center" vertical="center"/>
    </xf>
    <xf numFmtId="0" fontId="136" fillId="0" borderId="3" xfId="407" applyFont="1" applyBorder="1" applyAlignment="1">
      <alignment horizontal="center" vertical="center" wrapText="1"/>
    </xf>
    <xf numFmtId="0" fontId="136" fillId="0" borderId="3" xfId="407" applyFont="1" applyBorder="1" applyAlignment="1">
      <alignment vertical="center" wrapText="1"/>
    </xf>
    <xf numFmtId="215" fontId="136" fillId="0" borderId="3" xfId="407" applyNumberFormat="1" applyFont="1" applyBorder="1" applyAlignment="1">
      <alignment vertical="center" wrapText="1"/>
    </xf>
    <xf numFmtId="0" fontId="136" fillId="0" borderId="0" xfId="407" applyFont="1" applyAlignment="1">
      <alignment vertical="center"/>
    </xf>
    <xf numFmtId="43" fontId="11" fillId="0" borderId="31" xfId="407" applyNumberFormat="1" applyFont="1" applyBorder="1" applyAlignment="1">
      <alignment vertical="center"/>
    </xf>
    <xf numFmtId="43" fontId="11" fillId="0" borderId="3" xfId="407" applyNumberFormat="1" applyFont="1" applyBorder="1" applyAlignment="1">
      <alignment vertical="center"/>
    </xf>
    <xf numFmtId="43" fontId="10" fillId="0" borderId="3" xfId="407" applyNumberFormat="1" applyFont="1" applyBorder="1" applyAlignment="1">
      <alignment vertical="center"/>
    </xf>
    <xf numFmtId="0" fontId="10" fillId="0" borderId="31" xfId="407" applyFont="1" applyBorder="1" applyAlignment="1">
      <alignment horizontal="left" vertical="center" wrapText="1"/>
    </xf>
    <xf numFmtId="184" fontId="19" fillId="0" borderId="3" xfId="1" applyNumberFormat="1" applyFont="1" applyBorder="1" applyAlignment="1">
      <alignment vertical="center" wrapText="1"/>
    </xf>
    <xf numFmtId="184" fontId="129" fillId="0" borderId="3" xfId="1" applyNumberFormat="1" applyFont="1" applyBorder="1" applyAlignment="1">
      <alignment horizontal="right" vertical="center" wrapText="1"/>
    </xf>
    <xf numFmtId="3" fontId="129" fillId="0" borderId="30" xfId="1" applyNumberFormat="1" applyFont="1" applyBorder="1" applyAlignment="1">
      <alignment horizontal="right" vertical="center" wrapText="1"/>
    </xf>
    <xf numFmtId="0" fontId="129" fillId="0" borderId="33" xfId="0" applyFont="1" applyBorder="1" applyAlignment="1">
      <alignment horizontal="center" vertical="center" wrapText="1"/>
    </xf>
    <xf numFmtId="0" fontId="129" fillId="0" borderId="33" xfId="0" applyFont="1" applyBorder="1" applyAlignment="1">
      <alignment horizontal="left" vertical="center"/>
    </xf>
    <xf numFmtId="184" fontId="129" fillId="0" borderId="33" xfId="1" applyNumberFormat="1" applyFont="1" applyBorder="1" applyAlignment="1">
      <alignment horizontal="right" vertical="center" wrapText="1"/>
    </xf>
    <xf numFmtId="4" fontId="129" fillId="0" borderId="33" xfId="167" applyNumberFormat="1" applyFont="1" applyBorder="1" applyAlignment="1">
      <alignment horizontal="center" vertical="center" wrapText="1"/>
    </xf>
    <xf numFmtId="3" fontId="129" fillId="0" borderId="0" xfId="0" applyNumberFormat="1" applyFont="1" applyAlignment="1">
      <alignment horizontal="center" vertical="center" wrapText="1"/>
    </xf>
    <xf numFmtId="184" fontId="121" fillId="0" borderId="0" xfId="1" applyNumberFormat="1" applyFont="1" applyAlignment="1">
      <alignment horizontal="right" vertical="center" wrapText="1"/>
    </xf>
    <xf numFmtId="184" fontId="139" fillId="0" borderId="11" xfId="1" applyNumberFormat="1" applyFont="1" applyBorder="1" applyAlignment="1">
      <alignment vertical="center"/>
    </xf>
    <xf numFmtId="184" fontId="10" fillId="0" borderId="30" xfId="1" applyNumberFormat="1" applyFont="1" applyBorder="1" applyAlignment="1">
      <alignment horizontal="center" vertical="center" wrapText="1"/>
    </xf>
    <xf numFmtId="184" fontId="10" fillId="0" borderId="30" xfId="1" applyNumberFormat="1" applyFont="1" applyBorder="1" applyAlignment="1">
      <alignment horizontal="right" vertical="center" wrapText="1"/>
    </xf>
    <xf numFmtId="184" fontId="10" fillId="0" borderId="31" xfId="1" applyNumberFormat="1" applyFont="1" applyBorder="1" applyAlignment="1">
      <alignment horizontal="right" vertical="center" wrapText="1"/>
    </xf>
    <xf numFmtId="184" fontId="10" fillId="0" borderId="3" xfId="1" applyNumberFormat="1" applyFont="1" applyBorder="1" applyAlignment="1">
      <alignment horizontal="right" vertical="center" wrapText="1"/>
    </xf>
    <xf numFmtId="184" fontId="136" fillId="0" borderId="3" xfId="1" applyNumberFormat="1" applyFont="1" applyBorder="1" applyAlignment="1">
      <alignment horizontal="right" vertical="center" wrapText="1"/>
    </xf>
    <xf numFmtId="184" fontId="11" fillId="0" borderId="3" xfId="1" applyNumberFormat="1" applyFont="1" applyBorder="1" applyAlignment="1">
      <alignment horizontal="right" vertical="center" wrapText="1"/>
    </xf>
    <xf numFmtId="184" fontId="121" fillId="0" borderId="0" xfId="1" applyNumberFormat="1" applyFont="1" applyFill="1" applyAlignment="1">
      <alignment horizontal="right" vertical="center" wrapText="1"/>
    </xf>
    <xf numFmtId="43" fontId="21" fillId="0" borderId="0" xfId="404" applyNumberFormat="1" applyFont="1" applyAlignment="1">
      <alignment vertical="center" wrapText="1"/>
    </xf>
    <xf numFmtId="184" fontId="130" fillId="0" borderId="0" xfId="1" applyNumberFormat="1" applyFont="1" applyFill="1" applyBorder="1" applyAlignment="1">
      <alignment horizontal="right" vertical="center" wrapText="1"/>
    </xf>
    <xf numFmtId="184" fontId="12" fillId="0" borderId="30" xfId="1" applyNumberFormat="1" applyFont="1" applyFill="1" applyBorder="1" applyAlignment="1">
      <alignment horizontal="center" vertical="center" wrapText="1"/>
    </xf>
    <xf numFmtId="184" fontId="12" fillId="0" borderId="1" xfId="1" applyNumberFormat="1" applyFont="1" applyFill="1" applyBorder="1" applyAlignment="1">
      <alignment horizontal="right" vertical="center" wrapText="1"/>
    </xf>
    <xf numFmtId="184" fontId="12" fillId="0" borderId="3" xfId="1" applyNumberFormat="1" applyFont="1" applyFill="1" applyBorder="1" applyAlignment="1">
      <alignment horizontal="right" vertical="center" wrapText="1"/>
    </xf>
    <xf numFmtId="184" fontId="130" fillId="0" borderId="0" xfId="1" applyNumberFormat="1" applyFont="1" applyFill="1" applyAlignment="1">
      <alignment horizontal="right" vertical="center"/>
    </xf>
    <xf numFmtId="184" fontId="130" fillId="0" borderId="0" xfId="1" applyNumberFormat="1" applyFont="1" applyFill="1" applyBorder="1" applyAlignment="1">
      <alignment horizontal="right" vertical="center"/>
    </xf>
    <xf numFmtId="184" fontId="130" fillId="0" borderId="0" xfId="1" applyNumberFormat="1" applyFont="1" applyFill="1" applyAlignment="1">
      <alignment horizontal="right" vertical="center" wrapText="1"/>
    </xf>
    <xf numFmtId="184" fontId="147" fillId="0" borderId="36" xfId="1" applyNumberFormat="1" applyFont="1" applyBorder="1" applyAlignment="1">
      <alignment horizontal="right" vertical="center" wrapText="1"/>
    </xf>
    <xf numFmtId="184" fontId="124" fillId="0" borderId="0" xfId="1" applyNumberFormat="1" applyFont="1" applyFill="1" applyAlignment="1">
      <alignment horizontal="right" vertical="center" wrapText="1"/>
    </xf>
    <xf numFmtId="184" fontId="121" fillId="0" borderId="0" xfId="407" applyNumberFormat="1" applyFont="1" applyAlignment="1">
      <alignment vertical="center"/>
    </xf>
    <xf numFmtId="184" fontId="121" fillId="0" borderId="0" xfId="1" applyNumberFormat="1" applyFont="1" applyFill="1" applyAlignment="1">
      <alignment horizontal="centerContinuous" vertical="center" wrapText="1"/>
    </xf>
    <xf numFmtId="184" fontId="127" fillId="0" borderId="0" xfId="407" applyNumberFormat="1" applyFont="1" applyAlignment="1">
      <alignment vertical="center"/>
    </xf>
    <xf numFmtId="0" fontId="10" fillId="4" borderId="3" xfId="407" applyFont="1" applyFill="1" applyBorder="1" applyAlignment="1">
      <alignment horizontal="center" vertical="center" wrapText="1"/>
    </xf>
    <xf numFmtId="0" fontId="10" fillId="4" borderId="3" xfId="407" applyFont="1" applyFill="1" applyBorder="1" applyAlignment="1">
      <alignment horizontal="left" vertical="center" wrapText="1"/>
    </xf>
    <xf numFmtId="184" fontId="10" fillId="4" borderId="3" xfId="1" applyNumberFormat="1" applyFont="1" applyFill="1" applyBorder="1" applyAlignment="1">
      <alignment horizontal="right" vertical="center" wrapText="1"/>
    </xf>
    <xf numFmtId="184" fontId="124" fillId="3" borderId="3" xfId="1" applyNumberFormat="1" applyFont="1" applyFill="1" applyBorder="1" applyAlignment="1">
      <alignment horizontal="right" vertical="center" wrapText="1"/>
    </xf>
    <xf numFmtId="184" fontId="12" fillId="3" borderId="3" xfId="1" applyNumberFormat="1" applyFont="1" applyFill="1" applyBorder="1" applyAlignment="1">
      <alignment horizontal="right" vertical="center" wrapText="1"/>
    </xf>
    <xf numFmtId="43" fontId="128" fillId="0" borderId="3" xfId="407" applyNumberFormat="1" applyFont="1" applyBorder="1" applyAlignment="1">
      <alignment vertical="center"/>
    </xf>
    <xf numFmtId="49" fontId="11" fillId="0" borderId="30" xfId="0" applyNumberFormat="1" applyFont="1" applyBorder="1" applyAlignment="1">
      <alignment horizontal="center"/>
    </xf>
    <xf numFmtId="49" fontId="11" fillId="0" borderId="30" xfId="0" applyNumberFormat="1" applyFont="1" applyBorder="1" applyAlignment="1">
      <alignment horizontal="center" vertical="center" wrapText="1"/>
    </xf>
    <xf numFmtId="0" fontId="11" fillId="0" borderId="30" xfId="1" applyNumberFormat="1" applyFont="1" applyFill="1" applyBorder="1" applyAlignment="1">
      <alignment horizontal="center" vertical="center" wrapText="1"/>
    </xf>
    <xf numFmtId="184" fontId="10" fillId="0" borderId="30" xfId="1" applyNumberFormat="1" applyFont="1" applyFill="1" applyBorder="1" applyAlignment="1">
      <alignment horizontal="center" vertical="center" wrapText="1"/>
    </xf>
    <xf numFmtId="184" fontId="15" fillId="0" borderId="0" xfId="172" applyNumberFormat="1" applyFont="1" applyFill="1" applyBorder="1"/>
    <xf numFmtId="184" fontId="124" fillId="0" borderId="5" xfId="1" applyNumberFormat="1" applyFont="1" applyFill="1" applyBorder="1" applyAlignment="1">
      <alignment horizontal="right" vertical="center" wrapText="1"/>
    </xf>
    <xf numFmtId="0" fontId="124" fillId="0" borderId="12" xfId="1" applyNumberFormat="1" applyFont="1" applyFill="1" applyBorder="1" applyAlignment="1">
      <alignment horizontal="center" vertical="center" wrapText="1"/>
    </xf>
    <xf numFmtId="43" fontId="136" fillId="0" borderId="3" xfId="407" applyNumberFormat="1" applyFont="1" applyBorder="1" applyAlignment="1">
      <alignment vertical="center"/>
    </xf>
    <xf numFmtId="0" fontId="139" fillId="0" borderId="0" xfId="407" applyFont="1" applyAlignment="1">
      <alignment vertical="center"/>
    </xf>
    <xf numFmtId="0" fontId="12" fillId="0" borderId="2" xfId="408" applyFont="1" applyBorder="1" applyAlignment="1">
      <alignment horizontal="center" vertical="center" wrapText="1"/>
    </xf>
    <xf numFmtId="0" fontId="12" fillId="0" borderId="2" xfId="408" applyFont="1" applyBorder="1" applyAlignment="1">
      <alignment vertical="center" wrapText="1"/>
    </xf>
    <xf numFmtId="184" fontId="12" fillId="0" borderId="2" xfId="1" applyNumberFormat="1" applyFont="1" applyFill="1" applyBorder="1" applyAlignment="1">
      <alignment horizontal="right" vertical="center" wrapText="1"/>
    </xf>
    <xf numFmtId="184" fontId="124" fillId="0" borderId="3" xfId="2" applyNumberFormat="1" applyFont="1" applyFill="1" applyBorder="1" applyAlignment="1">
      <alignment horizontal="right" vertical="center" wrapText="1"/>
    </xf>
    <xf numFmtId="0" fontId="12" fillId="0" borderId="3" xfId="405" applyFont="1" applyBorder="1" applyAlignment="1">
      <alignment horizontal="center" vertical="center" wrapText="1"/>
    </xf>
    <xf numFmtId="49" fontId="12" fillId="0" borderId="3" xfId="405" applyNumberFormat="1" applyFont="1" applyBorder="1" applyAlignment="1">
      <alignment horizontal="left" vertical="center" wrapText="1"/>
    </xf>
    <xf numFmtId="0" fontId="124" fillId="0" borderId="3" xfId="405" applyFont="1" applyBorder="1" applyAlignment="1">
      <alignment horizontal="center" vertical="center" wrapText="1"/>
    </xf>
    <xf numFmtId="49" fontId="124" fillId="0" borderId="3" xfId="405" applyNumberFormat="1" applyFont="1" applyBorder="1" applyAlignment="1">
      <alignment horizontal="left" vertical="center" wrapText="1"/>
    </xf>
    <xf numFmtId="0" fontId="124" fillId="0" borderId="5" xfId="405" applyFont="1" applyBorder="1" applyAlignment="1">
      <alignment horizontal="center" vertical="center" wrapText="1"/>
    </xf>
    <xf numFmtId="49" fontId="124" fillId="0" borderId="5" xfId="405" applyNumberFormat="1" applyFont="1" applyBorder="1" applyAlignment="1">
      <alignment horizontal="left" vertical="center" wrapText="1"/>
    </xf>
    <xf numFmtId="184" fontId="124" fillId="0" borderId="5" xfId="2" applyNumberFormat="1" applyFont="1" applyFill="1" applyBorder="1" applyAlignment="1">
      <alignment horizontal="right" vertical="center" wrapText="1"/>
    </xf>
    <xf numFmtId="0" fontId="127" fillId="0" borderId="14" xfId="408" applyFont="1" applyBorder="1" applyAlignment="1">
      <alignment horizontal="center" vertical="center"/>
    </xf>
    <xf numFmtId="9" fontId="127" fillId="0" borderId="14" xfId="2" applyFont="1" applyFill="1" applyBorder="1" applyAlignment="1">
      <alignment horizontal="left" vertical="center" wrapText="1"/>
    </xf>
    <xf numFmtId="41" fontId="127" fillId="0" borderId="10" xfId="1" applyNumberFormat="1" applyFont="1" applyFill="1" applyBorder="1" applyAlignment="1">
      <alignment vertical="center" wrapText="1"/>
    </xf>
    <xf numFmtId="41" fontId="127" fillId="0" borderId="3" xfId="2" applyNumberFormat="1" applyFont="1" applyFill="1" applyBorder="1" applyAlignment="1">
      <alignment horizontal="right" vertical="center" wrapText="1"/>
    </xf>
    <xf numFmtId="41" fontId="127" fillId="0" borderId="14" xfId="1" applyNumberFormat="1" applyFont="1" applyFill="1" applyBorder="1" applyAlignment="1">
      <alignment vertical="center" wrapText="1"/>
    </xf>
    <xf numFmtId="41" fontId="127" fillId="0" borderId="3" xfId="1" applyNumberFormat="1" applyFont="1" applyFill="1" applyBorder="1" applyAlignment="1">
      <alignment vertical="center" wrapText="1"/>
    </xf>
    <xf numFmtId="41" fontId="127" fillId="0" borderId="3" xfId="0" applyNumberFormat="1" applyFont="1" applyBorder="1" applyAlignment="1">
      <alignment vertical="center" wrapText="1"/>
    </xf>
    <xf numFmtId="41" fontId="121" fillId="0" borderId="3" xfId="1" applyNumberFormat="1" applyFont="1" applyFill="1" applyBorder="1" applyAlignment="1">
      <alignment vertical="center" wrapText="1"/>
    </xf>
    <xf numFmtId="41" fontId="121" fillId="0" borderId="3" xfId="0" applyNumberFormat="1" applyFont="1" applyBorder="1" applyAlignment="1">
      <alignment vertical="center" wrapText="1"/>
    </xf>
    <xf numFmtId="41" fontId="121" fillId="0" borderId="3" xfId="2" applyNumberFormat="1" applyFont="1" applyFill="1" applyBorder="1" applyAlignment="1">
      <alignment horizontal="right" vertical="center" wrapText="1"/>
    </xf>
    <xf numFmtId="41" fontId="121" fillId="0" borderId="3" xfId="1" quotePrefix="1" applyNumberFormat="1" applyFont="1" applyFill="1" applyBorder="1" applyAlignment="1">
      <alignment vertical="center" wrapText="1"/>
    </xf>
    <xf numFmtId="41" fontId="121" fillId="3" borderId="3" xfId="1" quotePrefix="1" applyNumberFormat="1" applyFont="1" applyFill="1" applyBorder="1" applyAlignment="1">
      <alignment vertical="center" wrapText="1"/>
    </xf>
    <xf numFmtId="2" fontId="127" fillId="0" borderId="0" xfId="408" applyNumberFormat="1" applyFont="1" applyAlignment="1">
      <alignment horizontal="left" vertical="center"/>
    </xf>
    <xf numFmtId="0" fontId="10" fillId="0" borderId="5" xfId="407" applyFont="1" applyBorder="1" applyAlignment="1">
      <alignment horizontal="center" vertical="center" wrapText="1"/>
    </xf>
    <xf numFmtId="0" fontId="10" fillId="0" borderId="5" xfId="407" applyFont="1" applyBorder="1" applyAlignment="1">
      <alignment vertical="center" wrapText="1"/>
    </xf>
    <xf numFmtId="184" fontId="10" fillId="0" borderId="5" xfId="1" applyNumberFormat="1" applyFont="1" applyBorder="1" applyAlignment="1">
      <alignment horizontal="right" vertical="center" wrapText="1"/>
    </xf>
    <xf numFmtId="0" fontId="11" fillId="0" borderId="5" xfId="407" applyFont="1" applyBorder="1" applyAlignment="1">
      <alignment vertical="center"/>
    </xf>
    <xf numFmtId="0" fontId="136" fillId="0" borderId="3" xfId="407" quotePrefix="1" applyFont="1" applyBorder="1" applyAlignment="1">
      <alignment horizontal="center" vertical="center" wrapText="1"/>
    </xf>
    <xf numFmtId="184" fontId="11" fillId="3" borderId="8" xfId="568" quotePrefix="1" applyNumberFormat="1" applyFont="1" applyFill="1" applyBorder="1" applyAlignment="1">
      <alignment vertical="center"/>
    </xf>
    <xf numFmtId="0" fontId="11" fillId="0" borderId="8" xfId="343" quotePrefix="1" applyFont="1" applyBorder="1" applyAlignment="1">
      <alignment horizontal="justify" vertical="center" wrapText="1"/>
    </xf>
    <xf numFmtId="0" fontId="11" fillId="0" borderId="14" xfId="343" quotePrefix="1" applyFont="1" applyBorder="1" applyAlignment="1">
      <alignment horizontal="justify" vertical="center" wrapText="1"/>
    </xf>
    <xf numFmtId="0" fontId="121" fillId="3" borderId="11" xfId="570" applyFont="1" applyFill="1" applyBorder="1"/>
    <xf numFmtId="3" fontId="11" fillId="3" borderId="11" xfId="570" applyNumberFormat="1" applyFont="1" applyFill="1" applyBorder="1" applyAlignment="1">
      <alignment vertical="center"/>
    </xf>
    <xf numFmtId="3" fontId="121" fillId="3" borderId="11" xfId="570" applyNumberFormat="1" applyFont="1" applyFill="1" applyBorder="1" applyAlignment="1">
      <alignment horizontal="right" vertical="center"/>
    </xf>
    <xf numFmtId="3" fontId="121" fillId="3" borderId="0" xfId="570" applyNumberFormat="1" applyFont="1" applyFill="1" applyAlignment="1">
      <alignment horizontal="right" vertical="center"/>
    </xf>
    <xf numFmtId="3" fontId="121" fillId="3" borderId="0" xfId="568" applyNumberFormat="1" applyFont="1" applyFill="1" applyBorder="1" applyAlignment="1">
      <alignment horizontal="right" vertical="center"/>
    </xf>
    <xf numFmtId="0" fontId="127" fillId="3" borderId="14" xfId="570" applyFont="1" applyFill="1" applyBorder="1" applyAlignment="1">
      <alignment horizontal="center" vertical="center" wrapText="1"/>
    </xf>
    <xf numFmtId="0" fontId="10" fillId="3" borderId="14" xfId="570" applyFont="1" applyFill="1" applyBorder="1" applyAlignment="1">
      <alignment horizontal="center" vertical="center" wrapText="1"/>
    </xf>
    <xf numFmtId="3" fontId="127" fillId="3" borderId="14" xfId="570" applyNumberFormat="1" applyFont="1" applyFill="1" applyBorder="1" applyAlignment="1">
      <alignment horizontal="right" vertical="center" wrapText="1"/>
    </xf>
    <xf numFmtId="3" fontId="127" fillId="0" borderId="14" xfId="571" applyNumberFormat="1" applyFont="1" applyBorder="1" applyAlignment="1">
      <alignment horizontal="right" vertical="center" wrapText="1"/>
    </xf>
    <xf numFmtId="3" fontId="121" fillId="3" borderId="0" xfId="573" applyNumberFormat="1" applyFont="1" applyFill="1" applyAlignment="1">
      <alignment horizontal="right" vertical="center" wrapText="1"/>
    </xf>
    <xf numFmtId="0" fontId="121" fillId="3" borderId="0" xfId="573" applyFont="1" applyFill="1" applyAlignment="1">
      <alignment horizontal="left" vertical="center" wrapText="1"/>
    </xf>
    <xf numFmtId="184" fontId="11" fillId="3" borderId="3" xfId="568" quotePrefix="1" applyNumberFormat="1" applyFont="1" applyFill="1" applyBorder="1" applyAlignment="1">
      <alignment vertical="center"/>
    </xf>
    <xf numFmtId="3" fontId="121" fillId="3" borderId="3" xfId="568" quotePrefix="1" applyNumberFormat="1" applyFont="1" applyFill="1" applyBorder="1" applyAlignment="1">
      <alignment horizontal="right" vertical="center"/>
    </xf>
    <xf numFmtId="3" fontId="121" fillId="3" borderId="3" xfId="568" applyNumberFormat="1" applyFont="1" applyFill="1" applyBorder="1" applyAlignment="1">
      <alignment horizontal="right" vertical="center"/>
    </xf>
    <xf numFmtId="3" fontId="127" fillId="3" borderId="3" xfId="568" quotePrefix="1" applyNumberFormat="1" applyFont="1" applyFill="1" applyBorder="1" applyAlignment="1">
      <alignment horizontal="right" vertical="center"/>
    </xf>
    <xf numFmtId="3" fontId="148" fillId="3" borderId="3" xfId="568" applyNumberFormat="1" applyFont="1" applyFill="1" applyBorder="1" applyAlignment="1">
      <alignment horizontal="right" vertical="center"/>
    </xf>
    <xf numFmtId="0" fontId="10" fillId="3" borderId="3" xfId="573" applyFont="1" applyFill="1" applyBorder="1" applyAlignment="1">
      <alignment horizontal="left" vertical="center" wrapText="1"/>
    </xf>
    <xf numFmtId="3" fontId="127" fillId="3" borderId="3" xfId="573" applyNumberFormat="1" applyFont="1" applyFill="1" applyBorder="1" applyAlignment="1">
      <alignment horizontal="right" vertical="center" wrapText="1"/>
    </xf>
    <xf numFmtId="3" fontId="127" fillId="3" borderId="3" xfId="568" applyNumberFormat="1" applyFont="1" applyFill="1" applyBorder="1" applyAlignment="1">
      <alignment horizontal="right" vertical="center"/>
    </xf>
    <xf numFmtId="3" fontId="152" fillId="3" borderId="0" xfId="571" applyNumberFormat="1" applyFont="1" applyFill="1" applyAlignment="1">
      <alignment horizontal="right" vertical="center"/>
    </xf>
    <xf numFmtId="0" fontId="10" fillId="0" borderId="3" xfId="0" applyFont="1" applyBorder="1" applyAlignment="1">
      <alignment vertical="center" wrapText="1"/>
    </xf>
    <xf numFmtId="0" fontId="136" fillId="0" borderId="3" xfId="407" applyFont="1" applyBorder="1" applyAlignment="1">
      <alignment vertical="center"/>
    </xf>
    <xf numFmtId="0" fontId="136" fillId="0" borderId="3" xfId="343" quotePrefix="1" applyFont="1" applyBorder="1" applyAlignment="1">
      <alignment horizontal="justify" vertical="center" wrapText="1"/>
    </xf>
    <xf numFmtId="0" fontId="10" fillId="0" borderId="3" xfId="343" quotePrefix="1" applyFont="1" applyBorder="1" applyAlignment="1">
      <alignment horizontal="justify" vertical="center" wrapText="1"/>
    </xf>
    <xf numFmtId="0" fontId="151" fillId="3" borderId="0" xfId="370" applyFont="1" applyFill="1" applyAlignment="1">
      <alignment horizontal="right" wrapText="1"/>
    </xf>
    <xf numFmtId="3" fontId="152" fillId="3" borderId="0" xfId="370" applyNumberFormat="1" applyFont="1" applyFill="1" applyAlignment="1">
      <alignment horizontal="right" wrapText="1"/>
    </xf>
    <xf numFmtId="0" fontId="151" fillId="3" borderId="0" xfId="370" applyFont="1" applyFill="1" applyAlignment="1">
      <alignment vertical="center"/>
    </xf>
    <xf numFmtId="0" fontId="152" fillId="3" borderId="0" xfId="370" applyFont="1" applyFill="1" applyAlignment="1">
      <alignment vertical="center"/>
    </xf>
    <xf numFmtId="0" fontId="152" fillId="3" borderId="0" xfId="370" applyFont="1" applyFill="1" applyAlignment="1">
      <alignment horizontal="right" wrapText="1"/>
    </xf>
    <xf numFmtId="184" fontId="152" fillId="3" borderId="0" xfId="370" applyNumberFormat="1" applyFont="1" applyFill="1" applyAlignment="1">
      <alignment vertical="center"/>
    </xf>
    <xf numFmtId="0" fontId="121" fillId="3" borderId="0" xfId="370" applyFont="1" applyFill="1" applyAlignment="1">
      <alignment horizontal="center" wrapText="1"/>
    </xf>
    <xf numFmtId="0" fontId="11" fillId="3" borderId="0" xfId="370" applyFont="1" applyFill="1" applyAlignment="1">
      <alignment horizontal="center" wrapText="1"/>
    </xf>
    <xf numFmtId="3" fontId="121" fillId="3" borderId="0" xfId="370" applyNumberFormat="1" applyFont="1" applyFill="1" applyAlignment="1">
      <alignment horizontal="right" wrapText="1"/>
    </xf>
    <xf numFmtId="0" fontId="121" fillId="3" borderId="0" xfId="370" applyFont="1" applyFill="1" applyAlignment="1">
      <alignment horizontal="right" vertical="center"/>
    </xf>
    <xf numFmtId="184" fontId="121" fillId="3" borderId="0" xfId="370" applyNumberFormat="1" applyFont="1" applyFill="1" applyAlignment="1">
      <alignment vertical="center"/>
    </xf>
    <xf numFmtId="3" fontId="121" fillId="3" borderId="0" xfId="370" applyNumberFormat="1" applyFont="1" applyFill="1" applyAlignment="1">
      <alignment horizontal="right" vertical="center"/>
    </xf>
    <xf numFmtId="3" fontId="10" fillId="3" borderId="30" xfId="179" applyNumberFormat="1" applyFont="1" applyFill="1" applyBorder="1" applyAlignment="1">
      <alignment horizontal="center" vertical="center" wrapText="1"/>
    </xf>
    <xf numFmtId="3" fontId="10" fillId="3" borderId="30" xfId="409" applyNumberFormat="1" applyFont="1" applyFill="1" applyBorder="1" applyAlignment="1">
      <alignment horizontal="center" vertical="center" wrapText="1"/>
    </xf>
    <xf numFmtId="3" fontId="17" fillId="3" borderId="0" xfId="370" applyNumberFormat="1" applyFont="1" applyFill="1" applyAlignment="1">
      <alignment horizontal="center" vertical="center"/>
    </xf>
    <xf numFmtId="3" fontId="127" fillId="3" borderId="31" xfId="570" applyNumberFormat="1" applyFont="1" applyFill="1" applyBorder="1" applyAlignment="1">
      <alignment horizontal="right" vertical="center" wrapText="1"/>
    </xf>
    <xf numFmtId="3" fontId="127" fillId="3" borderId="14" xfId="370" applyNumberFormat="1" applyFont="1" applyFill="1" applyBorder="1" applyAlignment="1">
      <alignment horizontal="right" vertical="center" wrapText="1"/>
    </xf>
    <xf numFmtId="0" fontId="127" fillId="3" borderId="14" xfId="370" applyFont="1" applyFill="1" applyBorder="1" applyAlignment="1">
      <alignment horizontal="right" vertical="center"/>
    </xf>
    <xf numFmtId="184" fontId="127" fillId="3" borderId="0" xfId="370" applyNumberFormat="1" applyFont="1" applyFill="1" applyAlignment="1">
      <alignment vertical="center"/>
    </xf>
    <xf numFmtId="184" fontId="151" fillId="3" borderId="0" xfId="370" applyNumberFormat="1" applyFont="1" applyFill="1" applyAlignment="1">
      <alignment vertical="center"/>
    </xf>
    <xf numFmtId="3" fontId="18" fillId="3" borderId="0" xfId="573" applyNumberFormat="1" applyFont="1" applyFill="1" applyAlignment="1">
      <alignment horizontal="right" vertical="center" wrapText="1"/>
    </xf>
    <xf numFmtId="3" fontId="121" fillId="4" borderId="0" xfId="573" applyNumberFormat="1" applyFont="1" applyFill="1" applyAlignment="1">
      <alignment horizontal="right" vertical="center" wrapText="1"/>
    </xf>
    <xf numFmtId="0" fontId="127" fillId="3" borderId="0" xfId="370" applyFont="1" applyFill="1" applyAlignment="1">
      <alignment vertical="center"/>
    </xf>
    <xf numFmtId="0" fontId="121" fillId="3" borderId="0" xfId="370" applyFont="1" applyFill="1" applyAlignment="1">
      <alignment vertical="center"/>
    </xf>
    <xf numFmtId="3" fontId="121" fillId="4" borderId="0" xfId="568" applyNumberFormat="1" applyFont="1" applyFill="1" applyBorder="1" applyAlignment="1">
      <alignment horizontal="right" vertical="center"/>
    </xf>
    <xf numFmtId="184" fontId="121" fillId="3" borderId="0" xfId="370" applyNumberFormat="1" applyFont="1" applyFill="1" applyAlignment="1">
      <alignment horizontal="justify" vertical="center"/>
    </xf>
    <xf numFmtId="184" fontId="152" fillId="3" borderId="0" xfId="370" applyNumberFormat="1" applyFont="1" applyFill="1" applyAlignment="1">
      <alignment horizontal="justify" vertical="center"/>
    </xf>
    <xf numFmtId="184" fontId="17" fillId="3" borderId="0" xfId="370" applyNumberFormat="1" applyFont="1" applyFill="1" applyAlignment="1">
      <alignment vertical="center"/>
    </xf>
    <xf numFmtId="0" fontId="17" fillId="3" borderId="0" xfId="370" applyFont="1" applyFill="1" applyAlignment="1">
      <alignment vertical="center"/>
    </xf>
    <xf numFmtId="217" fontId="152" fillId="3" borderId="0" xfId="370" applyNumberFormat="1" applyFont="1" applyFill="1" applyAlignment="1">
      <alignment horizontal="justify" vertical="center"/>
    </xf>
    <xf numFmtId="0" fontId="152" fillId="3" borderId="0" xfId="370" applyFont="1" applyFill="1" applyAlignment="1">
      <alignment horizontal="justify" vertical="center"/>
    </xf>
    <xf numFmtId="217" fontId="127" fillId="3" borderId="0" xfId="179" applyNumberFormat="1" applyFont="1" applyFill="1" applyBorder="1" applyAlignment="1">
      <alignment vertical="center"/>
    </xf>
    <xf numFmtId="217" fontId="151" fillId="3" borderId="0" xfId="179" applyNumberFormat="1" applyFont="1" applyFill="1" applyBorder="1" applyAlignment="1">
      <alignment vertical="center"/>
    </xf>
    <xf numFmtId="217" fontId="121" fillId="3" borderId="0" xfId="179" applyNumberFormat="1" applyFont="1" applyFill="1" applyBorder="1" applyAlignment="1">
      <alignment vertical="center"/>
    </xf>
    <xf numFmtId="217" fontId="152" fillId="3" borderId="0" xfId="179" applyNumberFormat="1" applyFont="1" applyFill="1" applyBorder="1" applyAlignment="1">
      <alignment vertical="center"/>
    </xf>
    <xf numFmtId="217" fontId="152" fillId="3" borderId="0" xfId="370" applyNumberFormat="1" applyFont="1" applyFill="1" applyAlignment="1">
      <alignment vertical="center"/>
    </xf>
    <xf numFmtId="217" fontId="17" fillId="3" borderId="0" xfId="179" applyNumberFormat="1" applyFont="1" applyFill="1" applyBorder="1" applyAlignment="1">
      <alignment vertical="center"/>
    </xf>
    <xf numFmtId="217" fontId="17" fillId="3" borderId="0" xfId="370" applyNumberFormat="1" applyFont="1" applyFill="1" applyAlignment="1">
      <alignment vertical="center"/>
    </xf>
    <xf numFmtId="217" fontId="121" fillId="3" borderId="0" xfId="370" applyNumberFormat="1" applyFont="1" applyFill="1" applyAlignment="1">
      <alignment vertical="center"/>
    </xf>
    <xf numFmtId="3" fontId="121" fillId="3" borderId="0" xfId="179" applyNumberFormat="1" applyFont="1" applyFill="1" applyBorder="1" applyAlignment="1">
      <alignment horizontal="right" vertical="center"/>
    </xf>
    <xf numFmtId="184" fontId="11" fillId="3" borderId="3" xfId="568" applyNumberFormat="1" applyFont="1" applyFill="1" applyBorder="1" applyAlignment="1">
      <alignment horizontal="center" vertical="center"/>
    </xf>
    <xf numFmtId="0" fontId="142" fillId="3" borderId="3" xfId="394" applyFont="1" applyFill="1" applyBorder="1" applyAlignment="1">
      <alignment horizontal="left" vertical="center" wrapText="1"/>
    </xf>
    <xf numFmtId="0" fontId="14" fillId="3" borderId="3" xfId="394" applyFont="1" applyFill="1" applyBorder="1" applyAlignment="1">
      <alignment horizontal="left" vertical="center" wrapText="1"/>
    </xf>
    <xf numFmtId="0" fontId="11" fillId="3" borderId="3" xfId="394" applyFont="1" applyFill="1" applyBorder="1" applyAlignment="1">
      <alignment horizontal="left" vertical="center" wrapText="1"/>
    </xf>
    <xf numFmtId="3" fontId="121" fillId="3" borderId="3" xfId="370" quotePrefix="1" applyNumberFormat="1" applyFont="1" applyFill="1" applyBorder="1" applyAlignment="1">
      <alignment horizontal="right" vertical="center" wrapText="1"/>
    </xf>
    <xf numFmtId="184" fontId="144" fillId="3" borderId="3" xfId="568" applyNumberFormat="1" applyFont="1" applyFill="1" applyBorder="1" applyAlignment="1">
      <alignment horizontal="center" vertical="center"/>
    </xf>
    <xf numFmtId="0" fontId="14" fillId="0" borderId="3" xfId="0" applyFont="1" applyBorder="1" applyAlignment="1">
      <alignment horizontal="left" vertical="center" wrapText="1"/>
    </xf>
    <xf numFmtId="3" fontId="139" fillId="3" borderId="0" xfId="370" applyNumberFormat="1" applyFont="1" applyFill="1" applyAlignment="1">
      <alignment horizontal="right" vertical="center"/>
    </xf>
    <xf numFmtId="0" fontId="148" fillId="3" borderId="0" xfId="370" applyFont="1" applyFill="1" applyAlignment="1">
      <alignment vertical="center"/>
    </xf>
    <xf numFmtId="0" fontId="154" fillId="3" borderId="0" xfId="370" applyFont="1" applyFill="1" applyAlignment="1">
      <alignment vertical="center"/>
    </xf>
    <xf numFmtId="184" fontId="10" fillId="3" borderId="3" xfId="568" applyNumberFormat="1" applyFont="1" applyFill="1" applyBorder="1" applyAlignment="1">
      <alignment horizontal="center" vertical="center"/>
    </xf>
    <xf numFmtId="217" fontId="127" fillId="3" borderId="0" xfId="370" applyNumberFormat="1" applyFont="1" applyFill="1" applyAlignment="1">
      <alignment vertical="center"/>
    </xf>
    <xf numFmtId="0" fontId="18" fillId="3" borderId="0" xfId="370" applyFont="1" applyFill="1" applyAlignment="1">
      <alignment vertical="center"/>
    </xf>
    <xf numFmtId="184" fontId="139" fillId="3" borderId="0" xfId="370" applyNumberFormat="1" applyFont="1" applyFill="1" applyAlignment="1">
      <alignment horizontal="justify" vertical="center"/>
    </xf>
    <xf numFmtId="184" fontId="154" fillId="3" borderId="0" xfId="370" applyNumberFormat="1" applyFont="1" applyFill="1" applyAlignment="1">
      <alignment vertical="center"/>
    </xf>
    <xf numFmtId="184" fontId="155" fillId="3" borderId="0" xfId="370" applyNumberFormat="1" applyFont="1" applyFill="1" applyAlignment="1">
      <alignment horizontal="justify" vertical="center"/>
    </xf>
    <xf numFmtId="0" fontId="155" fillId="3" borderId="0" xfId="370" applyFont="1" applyFill="1" applyAlignment="1">
      <alignment horizontal="justify" vertical="center"/>
    </xf>
    <xf numFmtId="0" fontId="139" fillId="3" borderId="0" xfId="370" applyFont="1" applyFill="1" applyAlignment="1">
      <alignment vertical="center"/>
    </xf>
    <xf numFmtId="0" fontId="155" fillId="3" borderId="0" xfId="370" applyFont="1" applyFill="1" applyAlignment="1">
      <alignment vertical="center"/>
    </xf>
    <xf numFmtId="3" fontId="127" fillId="3" borderId="0" xfId="370" applyNumberFormat="1" applyFont="1" applyFill="1" applyAlignment="1">
      <alignment horizontal="right" vertical="center"/>
    </xf>
    <xf numFmtId="3" fontId="152" fillId="3" borderId="0" xfId="370" applyNumberFormat="1" applyFont="1" applyFill="1" applyAlignment="1">
      <alignment horizontal="right" vertical="center"/>
    </xf>
    <xf numFmtId="0" fontId="152" fillId="3" borderId="0" xfId="370" applyFont="1" applyFill="1" applyAlignment="1">
      <alignment horizontal="center"/>
    </xf>
    <xf numFmtId="0" fontId="14" fillId="3" borderId="0" xfId="370" applyFont="1" applyFill="1" applyAlignment="1">
      <alignment horizontal="center"/>
    </xf>
    <xf numFmtId="3" fontId="152" fillId="3" borderId="0" xfId="370" applyNumberFormat="1" applyFont="1" applyFill="1" applyAlignment="1">
      <alignment horizontal="right"/>
    </xf>
    <xf numFmtId="0" fontId="152" fillId="3" borderId="0" xfId="370" applyFont="1" applyFill="1" applyAlignment="1">
      <alignment horizontal="right"/>
    </xf>
    <xf numFmtId="3" fontId="152" fillId="4" borderId="0" xfId="370" applyNumberFormat="1" applyFont="1" applyFill="1" applyAlignment="1">
      <alignment horizontal="right"/>
    </xf>
    <xf numFmtId="0" fontId="152" fillId="3" borderId="0" xfId="370" applyFont="1" applyFill="1"/>
    <xf numFmtId="0" fontId="14" fillId="3" borderId="0" xfId="370" applyFont="1" applyFill="1" applyAlignment="1">
      <alignment vertical="center"/>
    </xf>
    <xf numFmtId="0" fontId="152" fillId="3" borderId="0" xfId="370" applyFont="1" applyFill="1" applyAlignment="1">
      <alignment horizontal="right" vertical="center"/>
    </xf>
    <xf numFmtId="3" fontId="151" fillId="3" borderId="0" xfId="370" applyNumberFormat="1" applyFont="1" applyFill="1" applyAlignment="1">
      <alignment horizontal="right" vertical="center"/>
    </xf>
    <xf numFmtId="0" fontId="11" fillId="0" borderId="3" xfId="343" quotePrefix="1" applyFont="1" applyBorder="1" applyAlignment="1">
      <alignment horizontal="justify" vertical="center" wrapText="1"/>
    </xf>
    <xf numFmtId="0" fontId="10" fillId="4" borderId="33" xfId="370" applyFont="1" applyFill="1" applyBorder="1" applyAlignment="1">
      <alignment horizontal="center" vertical="center" wrapText="1"/>
    </xf>
    <xf numFmtId="0" fontId="10" fillId="4" borderId="33" xfId="370" applyFont="1" applyFill="1" applyBorder="1" applyAlignment="1">
      <alignment horizontal="justify" vertical="center" wrapText="1"/>
    </xf>
    <xf numFmtId="3" fontId="127" fillId="4" borderId="33" xfId="570" applyNumberFormat="1" applyFont="1" applyFill="1" applyBorder="1" applyAlignment="1">
      <alignment horizontal="right" vertical="center"/>
    </xf>
    <xf numFmtId="0" fontId="127" fillId="4" borderId="33" xfId="370" applyFont="1" applyFill="1" applyBorder="1" applyAlignment="1">
      <alignment horizontal="right" vertical="center"/>
    </xf>
    <xf numFmtId="0" fontId="11" fillId="3" borderId="3" xfId="370" applyFont="1" applyFill="1" applyBorder="1" applyAlignment="1">
      <alignment horizontal="center" vertical="center" wrapText="1"/>
    </xf>
    <xf numFmtId="0" fontId="11" fillId="3" borderId="3" xfId="370" applyFont="1" applyFill="1" applyBorder="1" applyAlignment="1">
      <alignment horizontal="justify" vertical="center" wrapText="1"/>
    </xf>
    <xf numFmtId="3" fontId="121" fillId="3" borderId="3" xfId="570" applyNumberFormat="1" applyFont="1" applyFill="1" applyBorder="1" applyAlignment="1">
      <alignment horizontal="right" vertical="center"/>
    </xf>
    <xf numFmtId="3" fontId="139" fillId="3" borderId="3" xfId="570" applyNumberFormat="1" applyFont="1" applyFill="1" applyBorder="1" applyAlignment="1">
      <alignment horizontal="right" vertical="center"/>
    </xf>
    <xf numFmtId="0" fontId="121" fillId="3" borderId="3" xfId="370" applyFont="1" applyFill="1" applyBorder="1" applyAlignment="1">
      <alignment horizontal="right" vertical="center"/>
    </xf>
    <xf numFmtId="3" fontId="121" fillId="3" borderId="3" xfId="571" applyNumberFormat="1" applyFont="1" applyFill="1" applyBorder="1" applyAlignment="1">
      <alignment horizontal="right" vertical="center"/>
    </xf>
    <xf numFmtId="0" fontId="10" fillId="4" borderId="3" xfId="370" applyFont="1" applyFill="1" applyBorder="1" applyAlignment="1">
      <alignment horizontal="center" vertical="center" wrapText="1"/>
    </xf>
    <xf numFmtId="0" fontId="10" fillId="4" borderId="3" xfId="370" applyFont="1" applyFill="1" applyBorder="1" applyAlignment="1">
      <alignment horizontal="justify" vertical="center" wrapText="1"/>
    </xf>
    <xf numFmtId="3" fontId="127" fillId="4" borderId="3" xfId="570" applyNumberFormat="1" applyFont="1" applyFill="1" applyBorder="1" applyAlignment="1">
      <alignment horizontal="right" vertical="center"/>
    </xf>
    <xf numFmtId="0" fontId="127" fillId="4" borderId="3" xfId="370" applyFont="1" applyFill="1" applyBorder="1" applyAlignment="1">
      <alignment horizontal="right" vertical="center"/>
    </xf>
    <xf numFmtId="0" fontId="10" fillId="3" borderId="3" xfId="370" applyFont="1" applyFill="1" applyBorder="1" applyAlignment="1">
      <alignment horizontal="center" vertical="center" wrapText="1"/>
    </xf>
    <xf numFmtId="0" fontId="10" fillId="3" borderId="3" xfId="370" applyFont="1" applyFill="1" applyBorder="1" applyAlignment="1">
      <alignment horizontal="justify" vertical="center" wrapText="1"/>
    </xf>
    <xf numFmtId="3" fontId="127" fillId="3" borderId="3" xfId="370" applyNumberFormat="1" applyFont="1" applyFill="1" applyBorder="1" applyAlignment="1">
      <alignment horizontal="right" vertical="center" wrapText="1"/>
    </xf>
    <xf numFmtId="0" fontId="148" fillId="3" borderId="3" xfId="570" applyFont="1" applyFill="1" applyBorder="1" applyAlignment="1">
      <alignment horizontal="right" vertical="center"/>
    </xf>
    <xf numFmtId="3" fontId="127" fillId="3" borderId="3" xfId="570" applyNumberFormat="1" applyFont="1" applyFill="1" applyBorder="1" applyAlignment="1">
      <alignment horizontal="right" vertical="center"/>
    </xf>
    <xf numFmtId="0" fontId="127" fillId="3" borderId="3" xfId="370" applyFont="1" applyFill="1" applyBorder="1" applyAlignment="1">
      <alignment horizontal="right" vertical="center"/>
    </xf>
    <xf numFmtId="0" fontId="10" fillId="3" borderId="3" xfId="370" applyFont="1" applyFill="1" applyBorder="1" applyAlignment="1">
      <alignment horizontal="center" vertical="center"/>
    </xf>
    <xf numFmtId="0" fontId="11" fillId="3" borderId="3" xfId="370" applyFont="1" applyFill="1" applyBorder="1" applyAlignment="1">
      <alignment vertical="center"/>
    </xf>
    <xf numFmtId="3" fontId="121" fillId="0" borderId="3" xfId="370" applyNumberFormat="1" applyFont="1" applyBorder="1" applyAlignment="1">
      <alignment horizontal="right" vertical="center" wrapText="1"/>
    </xf>
    <xf numFmtId="0" fontId="11" fillId="3" borderId="3" xfId="370" applyFont="1" applyFill="1" applyBorder="1" applyAlignment="1">
      <alignment horizontal="center" vertical="center"/>
    </xf>
    <xf numFmtId="0" fontId="11" fillId="3" borderId="3" xfId="370" applyFont="1" applyFill="1" applyBorder="1" applyAlignment="1">
      <alignment vertical="center" wrapText="1"/>
    </xf>
    <xf numFmtId="3" fontId="127" fillId="3" borderId="3" xfId="370" applyNumberFormat="1" applyFont="1" applyFill="1" applyBorder="1" applyAlignment="1">
      <alignment horizontal="right" vertical="center"/>
    </xf>
    <xf numFmtId="3" fontId="121" fillId="0" borderId="3" xfId="179" applyNumberFormat="1" applyFont="1" applyBorder="1" applyAlignment="1">
      <alignment horizontal="right" vertical="center" wrapText="1"/>
    </xf>
    <xf numFmtId="0" fontId="140" fillId="3" borderId="3" xfId="370" applyFont="1" applyFill="1" applyBorder="1" applyAlignment="1">
      <alignment horizontal="right" vertical="center" wrapText="1"/>
    </xf>
    <xf numFmtId="0" fontId="11" fillId="3" borderId="3" xfId="374" applyFont="1" applyFill="1" applyBorder="1" applyAlignment="1">
      <alignment vertical="center"/>
    </xf>
    <xf numFmtId="3" fontId="148" fillId="3" borderId="3" xfId="570" applyNumberFormat="1" applyFont="1" applyFill="1" applyBorder="1" applyAlignment="1">
      <alignment horizontal="right" vertical="center"/>
    </xf>
    <xf numFmtId="3" fontId="17" fillId="3" borderId="3" xfId="370" applyNumberFormat="1" applyFont="1" applyFill="1" applyBorder="1" applyAlignment="1">
      <alignment horizontal="right" vertical="center" wrapText="1"/>
    </xf>
    <xf numFmtId="3" fontId="121" fillId="3" borderId="3" xfId="179" applyNumberFormat="1" applyFont="1" applyFill="1" applyBorder="1" applyAlignment="1">
      <alignment horizontal="right" vertical="center" wrapText="1"/>
    </xf>
    <xf numFmtId="3" fontId="121" fillId="3" borderId="3" xfId="370" applyNumberFormat="1" applyFont="1" applyFill="1" applyBorder="1" applyAlignment="1">
      <alignment horizontal="right" vertical="center" wrapText="1"/>
    </xf>
    <xf numFmtId="0" fontId="11" fillId="3" borderId="3" xfId="374" applyFont="1" applyFill="1" applyBorder="1" applyAlignment="1">
      <alignment vertical="center" wrapText="1"/>
    </xf>
    <xf numFmtId="3" fontId="121" fillId="3" borderId="3" xfId="370" applyNumberFormat="1" applyFont="1" applyFill="1" applyBorder="1" applyAlignment="1">
      <alignment horizontal="right" vertical="center"/>
    </xf>
    <xf numFmtId="0" fontId="11" fillId="3" borderId="3" xfId="374" quotePrefix="1" applyFont="1" applyFill="1" applyBorder="1" applyAlignment="1">
      <alignment vertical="center" wrapText="1"/>
    </xf>
    <xf numFmtId="0" fontId="13" fillId="3" borderId="3" xfId="370" applyFont="1" applyFill="1" applyBorder="1" applyAlignment="1">
      <alignment vertical="center"/>
    </xf>
    <xf numFmtId="0" fontId="11" fillId="3" borderId="3" xfId="375" applyFont="1" applyFill="1" applyBorder="1" applyAlignment="1">
      <alignment vertical="center" wrapText="1"/>
    </xf>
    <xf numFmtId="0" fontId="11" fillId="3" borderId="3" xfId="375" applyFont="1" applyFill="1" applyBorder="1" applyAlignment="1">
      <alignment vertical="center"/>
    </xf>
    <xf numFmtId="0" fontId="11" fillId="3" borderId="3" xfId="375" quotePrefix="1" applyFont="1" applyFill="1" applyBorder="1" applyAlignment="1">
      <alignment vertical="center" wrapText="1"/>
    </xf>
    <xf numFmtId="3" fontId="140" fillId="3" borderId="3" xfId="370" applyNumberFormat="1" applyFont="1" applyFill="1" applyBorder="1" applyAlignment="1">
      <alignment horizontal="right" vertical="center" wrapText="1"/>
    </xf>
    <xf numFmtId="0" fontId="11" fillId="3" borderId="3" xfId="376" applyFont="1" applyFill="1" applyBorder="1" applyAlignment="1">
      <alignment vertical="center"/>
    </xf>
    <xf numFmtId="0" fontId="11" fillId="3" borderId="3" xfId="376" applyFont="1" applyFill="1" applyBorder="1" applyAlignment="1">
      <alignment vertical="center" wrapText="1"/>
    </xf>
    <xf numFmtId="0" fontId="11" fillId="3" borderId="3" xfId="376" quotePrefix="1" applyFont="1" applyFill="1" applyBorder="1" applyAlignment="1">
      <alignment vertical="center" wrapText="1"/>
    </xf>
    <xf numFmtId="3" fontId="20" fillId="3" borderId="3" xfId="370" applyNumberFormat="1" applyFont="1" applyFill="1" applyBorder="1" applyAlignment="1">
      <alignment horizontal="right" vertical="center" wrapText="1"/>
    </xf>
    <xf numFmtId="0" fontId="11" fillId="3" borderId="3" xfId="377" applyFont="1" applyFill="1" applyBorder="1" applyAlignment="1">
      <alignment vertical="center"/>
    </xf>
    <xf numFmtId="0" fontId="11" fillId="0" borderId="3" xfId="377" applyFont="1" applyBorder="1" applyAlignment="1">
      <alignment vertical="center" wrapText="1"/>
    </xf>
    <xf numFmtId="0" fontId="11" fillId="0" borderId="3" xfId="377" applyFont="1" applyBorder="1" applyAlignment="1">
      <alignment vertical="center"/>
    </xf>
    <xf numFmtId="0" fontId="11" fillId="0" borderId="3" xfId="377" quotePrefix="1" applyFont="1" applyBorder="1" applyAlignment="1">
      <alignment vertical="center" wrapText="1"/>
    </xf>
    <xf numFmtId="0" fontId="11" fillId="3" borderId="3" xfId="377" applyFont="1" applyFill="1" applyBorder="1" applyAlignment="1">
      <alignment vertical="center" wrapText="1"/>
    </xf>
    <xf numFmtId="0" fontId="11" fillId="3" borderId="3" xfId="377" quotePrefix="1" applyFont="1" applyFill="1" applyBorder="1" applyAlignment="1">
      <alignment vertical="center" wrapText="1"/>
    </xf>
    <xf numFmtId="37" fontId="10" fillId="3" borderId="3" xfId="370" applyNumberFormat="1" applyFont="1" applyFill="1" applyBorder="1" applyAlignment="1">
      <alignment horizontal="left" vertical="center" wrapText="1"/>
    </xf>
    <xf numFmtId="184" fontId="11" fillId="3" borderId="3" xfId="568" quotePrefix="1" applyNumberFormat="1" applyFont="1" applyFill="1" applyBorder="1" applyAlignment="1">
      <alignment horizontal="left" vertical="center" wrapText="1"/>
    </xf>
    <xf numFmtId="184" fontId="11" fillId="3" borderId="3" xfId="568" quotePrefix="1" applyNumberFormat="1" applyFont="1" applyFill="1" applyBorder="1" applyAlignment="1">
      <alignment horizontal="justify" vertical="center"/>
    </xf>
    <xf numFmtId="184" fontId="10" fillId="4" borderId="3" xfId="568" applyNumberFormat="1" applyFont="1" applyFill="1" applyBorder="1" applyAlignment="1">
      <alignment horizontal="center" vertical="center"/>
    </xf>
    <xf numFmtId="184" fontId="10" fillId="4" borderId="3" xfId="568" quotePrefix="1" applyNumberFormat="1" applyFont="1" applyFill="1" applyBorder="1" applyAlignment="1">
      <alignment horizontal="justify" vertical="center"/>
    </xf>
    <xf numFmtId="184" fontId="11" fillId="4" borderId="3" xfId="568" applyNumberFormat="1" applyFont="1" applyFill="1" applyBorder="1" applyAlignment="1">
      <alignment horizontal="center" vertical="center"/>
    </xf>
    <xf numFmtId="184" fontId="11" fillId="4" borderId="3" xfId="568" applyNumberFormat="1" applyFont="1" applyFill="1" applyBorder="1" applyAlignment="1">
      <alignment horizontal="justify" vertical="center"/>
    </xf>
    <xf numFmtId="184" fontId="10" fillId="40" borderId="3" xfId="568" applyNumberFormat="1" applyFont="1" applyFill="1" applyBorder="1" applyAlignment="1">
      <alignment horizontal="center" vertical="center"/>
    </xf>
    <xf numFmtId="184" fontId="10" fillId="40" borderId="3" xfId="568" applyNumberFormat="1" applyFont="1" applyFill="1" applyBorder="1" applyAlignment="1">
      <alignment vertical="center"/>
    </xf>
    <xf numFmtId="3" fontId="127" fillId="40" borderId="3" xfId="568" applyNumberFormat="1" applyFont="1" applyFill="1" applyBorder="1" applyAlignment="1">
      <alignment horizontal="right" vertical="center"/>
    </xf>
    <xf numFmtId="3" fontId="121" fillId="40" borderId="3" xfId="370" applyNumberFormat="1" applyFont="1" applyFill="1" applyBorder="1" applyAlignment="1">
      <alignment horizontal="right" vertical="center"/>
    </xf>
    <xf numFmtId="184" fontId="10" fillId="3" borderId="3" xfId="568" applyNumberFormat="1" applyFont="1" applyFill="1" applyBorder="1" applyAlignment="1">
      <alignment vertical="center"/>
    </xf>
    <xf numFmtId="184" fontId="16" fillId="3" borderId="3" xfId="568" applyNumberFormat="1" applyFont="1" applyFill="1" applyBorder="1" applyAlignment="1">
      <alignment vertical="center"/>
    </xf>
    <xf numFmtId="0" fontId="14" fillId="0" borderId="3" xfId="394" applyFont="1" applyBorder="1" applyAlignment="1">
      <alignment horizontal="left"/>
    </xf>
    <xf numFmtId="3" fontId="17" fillId="3" borderId="3" xfId="568" applyNumberFormat="1" applyFont="1" applyFill="1" applyBorder="1" applyAlignment="1">
      <alignment horizontal="right" vertical="center"/>
    </xf>
    <xf numFmtId="0" fontId="143" fillId="0" borderId="3" xfId="394" applyFont="1" applyBorder="1"/>
    <xf numFmtId="3" fontId="139" fillId="3" borderId="3" xfId="568" applyNumberFormat="1" applyFont="1" applyFill="1" applyBorder="1" applyAlignment="1">
      <alignment horizontal="right" vertical="center"/>
    </xf>
    <xf numFmtId="0" fontId="143" fillId="3" borderId="3" xfId="394" applyFont="1" applyFill="1" applyBorder="1"/>
    <xf numFmtId="0" fontId="14" fillId="3" borderId="3" xfId="394" applyFont="1" applyFill="1" applyBorder="1"/>
    <xf numFmtId="0" fontId="14" fillId="3" borderId="3" xfId="394" applyFont="1" applyFill="1" applyBorder="1" applyAlignment="1">
      <alignment vertical="center" wrapText="1"/>
    </xf>
    <xf numFmtId="3" fontId="121" fillId="41" borderId="3" xfId="568" applyNumberFormat="1" applyFont="1" applyFill="1" applyBorder="1" applyAlignment="1">
      <alignment horizontal="right" vertical="center"/>
    </xf>
    <xf numFmtId="184" fontId="10" fillId="3" borderId="3" xfId="568" quotePrefix="1" applyNumberFormat="1" applyFont="1" applyFill="1" applyBorder="1" applyAlignment="1">
      <alignment horizontal="justify" vertical="center"/>
    </xf>
    <xf numFmtId="3" fontId="121" fillId="4" borderId="3" xfId="568" applyNumberFormat="1" applyFont="1" applyFill="1" applyBorder="1" applyAlignment="1">
      <alignment horizontal="right" vertical="center"/>
    </xf>
    <xf numFmtId="0" fontId="11" fillId="3" borderId="3" xfId="370" quotePrefix="1" applyFont="1" applyFill="1" applyBorder="1" applyAlignment="1">
      <alignment horizontal="justify" vertical="center" wrapText="1"/>
    </xf>
    <xf numFmtId="0" fontId="10" fillId="3" borderId="3" xfId="370" quotePrefix="1" applyFont="1" applyFill="1" applyBorder="1" applyAlignment="1">
      <alignment horizontal="justify" vertical="center" wrapText="1"/>
    </xf>
    <xf numFmtId="0" fontId="14" fillId="0" borderId="3" xfId="394" applyFont="1" applyBorder="1"/>
    <xf numFmtId="184" fontId="10" fillId="4" borderId="3" xfId="568" applyNumberFormat="1" applyFont="1" applyFill="1" applyBorder="1" applyAlignment="1">
      <alignment vertical="center"/>
    </xf>
    <xf numFmtId="184" fontId="11" fillId="3" borderId="3" xfId="568" quotePrefix="1" applyNumberFormat="1" applyFont="1" applyFill="1" applyBorder="1" applyAlignment="1">
      <alignment vertical="center" wrapText="1"/>
    </xf>
    <xf numFmtId="0" fontId="11" fillId="3" borderId="3" xfId="573" quotePrefix="1" applyFont="1" applyFill="1" applyBorder="1" applyAlignment="1">
      <alignment horizontal="left" vertical="center" wrapText="1"/>
    </xf>
    <xf numFmtId="3" fontId="121" fillId="3" borderId="3" xfId="573" quotePrefix="1" applyNumberFormat="1" applyFont="1" applyFill="1" applyBorder="1" applyAlignment="1">
      <alignment horizontal="right" vertical="center" wrapText="1"/>
    </xf>
    <xf numFmtId="184" fontId="11" fillId="3" borderId="3" xfId="568" applyNumberFormat="1" applyFont="1" applyFill="1" applyBorder="1" applyAlignment="1">
      <alignment vertical="center"/>
    </xf>
    <xf numFmtId="184" fontId="11" fillId="3" borderId="3" xfId="568" applyNumberFormat="1" applyFont="1" applyFill="1" applyBorder="1" applyAlignment="1">
      <alignment vertical="center" wrapText="1"/>
    </xf>
    <xf numFmtId="3" fontId="121" fillId="3" borderId="3" xfId="568" applyNumberFormat="1" applyFont="1" applyFill="1" applyBorder="1" applyAlignment="1">
      <alignment horizontal="right" vertical="center" wrapText="1"/>
    </xf>
    <xf numFmtId="0" fontId="11" fillId="0" borderId="3" xfId="343" quotePrefix="1" applyFont="1" applyBorder="1" applyAlignment="1">
      <alignment vertical="center" wrapText="1"/>
    </xf>
    <xf numFmtId="184" fontId="16" fillId="4" borderId="3" xfId="568" applyNumberFormat="1" applyFont="1" applyFill="1" applyBorder="1" applyAlignment="1">
      <alignment horizontal="center" vertical="center"/>
    </xf>
    <xf numFmtId="184" fontId="16" fillId="4" borderId="3" xfId="568" applyNumberFormat="1" applyFont="1" applyFill="1" applyBorder="1" applyAlignment="1">
      <alignment vertical="center"/>
    </xf>
    <xf numFmtId="3" fontId="18" fillId="4" borderId="3" xfId="568" applyNumberFormat="1" applyFont="1" applyFill="1" applyBorder="1" applyAlignment="1">
      <alignment horizontal="right" vertical="center"/>
    </xf>
    <xf numFmtId="3" fontId="148" fillId="3" borderId="3" xfId="370" applyNumberFormat="1" applyFont="1" applyFill="1" applyBorder="1" applyAlignment="1">
      <alignment horizontal="right" vertical="center"/>
    </xf>
    <xf numFmtId="184" fontId="10" fillId="3" borderId="3" xfId="568" quotePrefix="1" applyNumberFormat="1" applyFont="1" applyFill="1" applyBorder="1" applyAlignment="1">
      <alignment vertical="center"/>
    </xf>
    <xf numFmtId="0" fontId="10" fillId="0" borderId="3" xfId="343" applyFont="1" applyBorder="1" applyAlignment="1">
      <alignment vertical="center" wrapText="1"/>
    </xf>
    <xf numFmtId="184" fontId="136" fillId="3" borderId="3" xfId="568" applyNumberFormat="1" applyFont="1" applyFill="1" applyBorder="1" applyAlignment="1">
      <alignment horizontal="center" vertical="center"/>
    </xf>
    <xf numFmtId="184" fontId="136" fillId="3" borderId="3" xfId="568" quotePrefix="1" applyNumberFormat="1" applyFont="1" applyFill="1" applyBorder="1" applyAlignment="1">
      <alignment horizontal="justify" vertical="center"/>
    </xf>
    <xf numFmtId="3" fontId="139" fillId="3" borderId="3" xfId="568" quotePrefix="1" applyNumberFormat="1" applyFont="1" applyFill="1" applyBorder="1" applyAlignment="1">
      <alignment horizontal="right" vertical="center"/>
    </xf>
    <xf numFmtId="3" fontId="139" fillId="3" borderId="3" xfId="370" applyNumberFormat="1" applyFont="1" applyFill="1" applyBorder="1" applyAlignment="1">
      <alignment horizontal="right" vertical="center"/>
    </xf>
    <xf numFmtId="184" fontId="136" fillId="3" borderId="3" xfId="568" quotePrefix="1" applyNumberFormat="1" applyFont="1" applyFill="1" applyBorder="1" applyAlignment="1">
      <alignment horizontal="left" vertical="center" wrapText="1"/>
    </xf>
    <xf numFmtId="0" fontId="136" fillId="3" borderId="3" xfId="370" quotePrefix="1" applyFont="1" applyFill="1" applyBorder="1" applyAlignment="1">
      <alignment horizontal="justify" vertical="center" wrapText="1"/>
    </xf>
    <xf numFmtId="3" fontId="139" fillId="3" borderId="3" xfId="370" quotePrefix="1" applyNumberFormat="1" applyFont="1" applyFill="1" applyBorder="1" applyAlignment="1">
      <alignment horizontal="right" vertical="center" wrapText="1"/>
    </xf>
    <xf numFmtId="184" fontId="136" fillId="3" borderId="3" xfId="568" quotePrefix="1" applyNumberFormat="1" applyFont="1" applyFill="1" applyBorder="1" applyAlignment="1">
      <alignment vertical="center"/>
    </xf>
    <xf numFmtId="3" fontId="145" fillId="3" borderId="3" xfId="568" applyNumberFormat="1" applyFont="1" applyFill="1" applyBorder="1" applyAlignment="1">
      <alignment horizontal="right" vertical="center"/>
    </xf>
    <xf numFmtId="3" fontId="18" fillId="3" borderId="3" xfId="568" applyNumberFormat="1" applyFont="1" applyFill="1" applyBorder="1" applyAlignment="1">
      <alignment horizontal="right" vertical="center"/>
    </xf>
    <xf numFmtId="184" fontId="10" fillId="3" borderId="3" xfId="370" applyNumberFormat="1" applyFont="1" applyFill="1" applyBorder="1" applyAlignment="1">
      <alignment vertical="center"/>
    </xf>
    <xf numFmtId="184" fontId="10" fillId="3" borderId="3" xfId="370" applyNumberFormat="1" applyFont="1" applyFill="1" applyBorder="1" applyAlignment="1">
      <alignment horizontal="left" vertical="center" wrapText="1"/>
    </xf>
    <xf numFmtId="3" fontId="127" fillId="3" borderId="3" xfId="571" applyNumberFormat="1" applyFont="1" applyFill="1" applyBorder="1" applyAlignment="1">
      <alignment horizontal="right" vertical="center"/>
    </xf>
    <xf numFmtId="0" fontId="121" fillId="3" borderId="5" xfId="370" applyFont="1" applyFill="1" applyBorder="1"/>
    <xf numFmtId="0" fontId="10" fillId="3" borderId="5" xfId="370" applyFont="1" applyFill="1" applyBorder="1" applyAlignment="1">
      <alignment horizontal="center" vertical="center"/>
    </xf>
    <xf numFmtId="3" fontId="127" fillId="3" borderId="5" xfId="370" applyNumberFormat="1" applyFont="1" applyFill="1" applyBorder="1" applyAlignment="1">
      <alignment horizontal="right" vertical="center"/>
    </xf>
    <xf numFmtId="0" fontId="121" fillId="3" borderId="5" xfId="370" applyFont="1" applyFill="1" applyBorder="1" applyAlignment="1">
      <alignment horizontal="right" vertical="center"/>
    </xf>
    <xf numFmtId="0" fontId="127" fillId="4" borderId="14" xfId="570" applyFont="1" applyFill="1" applyBorder="1" applyAlignment="1">
      <alignment horizontal="center" vertical="center" wrapText="1"/>
    </xf>
    <xf numFmtId="0" fontId="10" fillId="4" borderId="14" xfId="570" applyFont="1" applyFill="1" applyBorder="1" applyAlignment="1">
      <alignment horizontal="left" vertical="center" wrapText="1"/>
    </xf>
    <xf numFmtId="3" fontId="127" fillId="4" borderId="14" xfId="570" applyNumberFormat="1" applyFont="1" applyFill="1" applyBorder="1" applyAlignment="1">
      <alignment horizontal="right" vertical="center" wrapText="1"/>
    </xf>
    <xf numFmtId="3" fontId="127" fillId="4" borderId="14" xfId="571" applyNumberFormat="1" applyFont="1" applyFill="1" applyBorder="1" applyAlignment="1">
      <alignment horizontal="right" vertical="center" wrapText="1"/>
    </xf>
    <xf numFmtId="3" fontId="127" fillId="4" borderId="31" xfId="570" applyNumberFormat="1" applyFont="1" applyFill="1" applyBorder="1" applyAlignment="1">
      <alignment horizontal="right" vertical="center" wrapText="1"/>
    </xf>
    <xf numFmtId="3" fontId="127" fillId="4" borderId="14" xfId="370" applyNumberFormat="1" applyFont="1" applyFill="1" applyBorder="1" applyAlignment="1">
      <alignment horizontal="right" vertical="center" wrapText="1"/>
    </xf>
    <xf numFmtId="0" fontId="127" fillId="4" borderId="14" xfId="370" applyFont="1" applyFill="1" applyBorder="1" applyAlignment="1">
      <alignment horizontal="right" vertical="center"/>
    </xf>
    <xf numFmtId="184" fontId="10" fillId="3" borderId="3" xfId="568" applyNumberFormat="1" applyFont="1" applyFill="1" applyBorder="1" applyAlignment="1">
      <alignment vertical="center" wrapText="1"/>
    </xf>
    <xf numFmtId="3" fontId="127" fillId="3" borderId="3" xfId="568" applyNumberFormat="1" applyFont="1" applyFill="1" applyBorder="1" applyAlignment="1">
      <alignment horizontal="right" vertical="center" wrapText="1"/>
    </xf>
    <xf numFmtId="3" fontId="10" fillId="0" borderId="9" xfId="374" applyNumberFormat="1" applyFont="1" applyBorder="1" applyAlignment="1">
      <alignment horizontal="justify" vertical="center"/>
    </xf>
    <xf numFmtId="221" fontId="19" fillId="3" borderId="3" xfId="590" applyNumberFormat="1" applyFont="1" applyFill="1" applyBorder="1" applyAlignment="1">
      <alignment vertical="center" wrapText="1"/>
    </xf>
    <xf numFmtId="0" fontId="121" fillId="0" borderId="11" xfId="0" applyFont="1" applyBorder="1" applyAlignment="1">
      <alignment vertical="center" wrapText="1"/>
    </xf>
    <xf numFmtId="184" fontId="12" fillId="0" borderId="3" xfId="2" applyNumberFormat="1" applyFont="1" applyFill="1" applyBorder="1" applyAlignment="1">
      <alignment horizontal="right" vertical="center" wrapText="1"/>
    </xf>
    <xf numFmtId="0" fontId="121" fillId="0" borderId="0" xfId="362" applyFont="1"/>
    <xf numFmtId="3" fontId="121" fillId="0" borderId="0" xfId="362" applyNumberFormat="1" applyFont="1"/>
    <xf numFmtId="3" fontId="136" fillId="0" borderId="0" xfId="362" applyNumberFormat="1" applyFont="1" applyAlignment="1">
      <alignment horizontal="right"/>
    </xf>
    <xf numFmtId="0" fontId="127" fillId="0" borderId="33" xfId="362" applyFont="1" applyBorder="1" applyAlignment="1">
      <alignment horizontal="center" vertical="center" wrapText="1"/>
    </xf>
    <xf numFmtId="3" fontId="127" fillId="0" borderId="33" xfId="362" applyNumberFormat="1" applyFont="1" applyBorder="1" applyAlignment="1">
      <alignment horizontal="center" vertical="center" wrapText="1"/>
    </xf>
    <xf numFmtId="0" fontId="127" fillId="0" borderId="3" xfId="362" applyFont="1" applyBorder="1" applyAlignment="1">
      <alignment horizontal="center" vertical="center" wrapText="1"/>
    </xf>
    <xf numFmtId="0" fontId="127" fillId="0" borderId="3" xfId="362" applyFont="1" applyBorder="1" applyAlignment="1">
      <alignment vertical="center" wrapText="1"/>
    </xf>
    <xf numFmtId="3" fontId="127" fillId="0" borderId="3" xfId="362" applyNumberFormat="1" applyFont="1" applyBorder="1" applyAlignment="1">
      <alignment vertical="center" wrapText="1"/>
    </xf>
    <xf numFmtId="0" fontId="121" fillId="0" borderId="3" xfId="362" applyFont="1" applyBorder="1" applyAlignment="1">
      <alignment horizontal="center" vertical="center" wrapText="1"/>
    </xf>
    <xf numFmtId="0" fontId="121" fillId="0" borderId="3" xfId="362" applyFont="1" applyBorder="1" applyAlignment="1">
      <alignment vertical="center" wrapText="1"/>
    </xf>
    <xf numFmtId="3" fontId="121" fillId="0" borderId="3" xfId="362" applyNumberFormat="1" applyFont="1" applyBorder="1" applyAlignment="1">
      <alignment vertical="center" wrapText="1"/>
    </xf>
    <xf numFmtId="0" fontId="127" fillId="0" borderId="5" xfId="362" applyFont="1" applyBorder="1" applyAlignment="1">
      <alignment horizontal="center" vertical="center" wrapText="1"/>
    </xf>
    <xf numFmtId="0" fontId="127" fillId="0" borderId="5" xfId="362" applyFont="1" applyBorder="1" applyAlignment="1">
      <alignment vertical="center" wrapText="1"/>
    </xf>
    <xf numFmtId="3" fontId="127" fillId="0" borderId="5" xfId="362" applyNumberFormat="1" applyFont="1" applyBorder="1" applyAlignment="1">
      <alignment vertical="center" wrapText="1"/>
    </xf>
    <xf numFmtId="0" fontId="121" fillId="0" borderId="30" xfId="362" applyFont="1" applyBorder="1" applyAlignment="1">
      <alignment vertical="center"/>
    </xf>
    <xf numFmtId="0" fontId="127" fillId="0" borderId="30" xfId="362" applyFont="1" applyBorder="1" applyAlignment="1">
      <alignment horizontal="center" vertical="center"/>
    </xf>
    <xf numFmtId="3" fontId="127" fillId="0" borderId="30" xfId="362" applyNumberFormat="1" applyFont="1" applyBorder="1" applyAlignment="1">
      <alignment vertical="center"/>
    </xf>
    <xf numFmtId="0" fontId="140" fillId="0" borderId="0" xfId="362" applyFont="1"/>
    <xf numFmtId="0" fontId="121" fillId="0" borderId="30" xfId="362" applyFont="1" applyBorder="1"/>
    <xf numFmtId="0" fontId="127" fillId="0" borderId="30" xfId="362" applyFont="1" applyBorder="1" applyAlignment="1">
      <alignment horizontal="center"/>
    </xf>
    <xf numFmtId="3" fontId="127" fillId="0" borderId="30" xfId="362" applyNumberFormat="1" applyFont="1" applyBorder="1"/>
    <xf numFmtId="0" fontId="139" fillId="0" borderId="3" xfId="362" applyFont="1" applyBorder="1" applyAlignment="1">
      <alignment vertical="center" wrapText="1"/>
    </xf>
    <xf numFmtId="3" fontId="139" fillId="0" borderId="3" xfId="362" applyNumberFormat="1" applyFont="1" applyBorder="1" applyAlignment="1">
      <alignment vertical="center" wrapText="1"/>
    </xf>
    <xf numFmtId="0" fontId="121" fillId="0" borderId="3" xfId="362" quotePrefix="1" applyFont="1" applyBorder="1" applyAlignment="1">
      <alignment horizontal="center" vertical="center" wrapText="1"/>
    </xf>
    <xf numFmtId="0" fontId="129" fillId="0" borderId="3" xfId="362" applyFont="1" applyBorder="1" applyAlignment="1">
      <alignment horizontal="center" vertical="center" wrapText="1"/>
    </xf>
    <xf numFmtId="0" fontId="129" fillId="0" borderId="3" xfId="362" applyFont="1" applyBorder="1" applyAlignment="1">
      <alignment vertical="center" wrapText="1"/>
    </xf>
    <xf numFmtId="0" fontId="19" fillId="0" borderId="3" xfId="362" applyFont="1" applyBorder="1" applyAlignment="1">
      <alignment horizontal="center" vertical="center" wrapText="1"/>
    </xf>
    <xf numFmtId="0" fontId="19" fillId="0" borderId="3" xfId="362" applyFont="1" applyBorder="1" applyAlignment="1">
      <alignment vertical="center" wrapText="1"/>
    </xf>
    <xf numFmtId="0" fontId="19" fillId="0" borderId="3" xfId="362" quotePrefix="1" applyFont="1" applyBorder="1" applyAlignment="1">
      <alignment horizontal="center" vertical="center" wrapText="1"/>
    </xf>
    <xf numFmtId="0" fontId="138" fillId="0" borderId="3" xfId="362" applyFont="1" applyBorder="1" applyAlignment="1">
      <alignment vertical="center" wrapText="1"/>
    </xf>
    <xf numFmtId="0" fontId="138" fillId="0" borderId="3" xfId="362" applyFont="1" applyBorder="1" applyAlignment="1">
      <alignment horizontal="left" vertical="center" wrapText="1"/>
    </xf>
    <xf numFmtId="0" fontId="129" fillId="0" borderId="5" xfId="362" applyFont="1" applyBorder="1" applyAlignment="1">
      <alignment horizontal="center" vertical="center" wrapText="1"/>
    </xf>
    <xf numFmtId="0" fontId="129" fillId="0" borderId="5" xfId="362" applyFont="1" applyBorder="1" applyAlignment="1">
      <alignment vertical="center" wrapText="1"/>
    </xf>
    <xf numFmtId="0" fontId="19" fillId="0" borderId="30" xfId="362" applyFont="1" applyBorder="1"/>
    <xf numFmtId="0" fontId="129" fillId="0" borderId="30" xfId="362" applyFont="1" applyBorder="1" applyAlignment="1">
      <alignment horizontal="center"/>
    </xf>
    <xf numFmtId="0" fontId="127" fillId="0" borderId="0" xfId="362" applyFont="1"/>
    <xf numFmtId="0" fontId="19" fillId="0" borderId="0" xfId="362" applyFont="1"/>
    <xf numFmtId="0" fontId="136" fillId="0" borderId="0" xfId="362" applyFont="1"/>
    <xf numFmtId="43" fontId="121" fillId="0" borderId="0" xfId="362" applyNumberFormat="1" applyFont="1"/>
    <xf numFmtId="43" fontId="19" fillId="0" borderId="0" xfId="362" applyNumberFormat="1" applyFont="1"/>
    <xf numFmtId="0" fontId="128" fillId="0" borderId="0" xfId="362" applyFont="1" applyAlignment="1">
      <alignment vertical="center" wrapText="1"/>
    </xf>
    <xf numFmtId="43" fontId="128" fillId="0" borderId="0" xfId="362" applyNumberFormat="1" applyFont="1" applyAlignment="1">
      <alignment vertical="center" wrapText="1"/>
    </xf>
    <xf numFmtId="43" fontId="128" fillId="0" borderId="30" xfId="362" applyNumberFormat="1" applyFont="1" applyBorder="1" applyAlignment="1">
      <alignment horizontal="center" vertical="center" wrapText="1"/>
    </xf>
    <xf numFmtId="43" fontId="128" fillId="0" borderId="0" xfId="362" applyNumberFormat="1" applyFont="1" applyAlignment="1">
      <alignment horizontal="center" vertical="center" wrapText="1"/>
    </xf>
    <xf numFmtId="0" fontId="128" fillId="0" borderId="33" xfId="362" applyFont="1" applyBorder="1" applyAlignment="1">
      <alignment horizontal="center" vertical="center" wrapText="1"/>
    </xf>
    <xf numFmtId="0" fontId="128" fillId="0" borderId="33" xfId="362" applyFont="1" applyBorder="1" applyAlignment="1">
      <alignment vertical="center" wrapText="1"/>
    </xf>
    <xf numFmtId="41" fontId="12" fillId="0" borderId="33" xfId="362" applyNumberFormat="1" applyFont="1" applyBorder="1" applyAlignment="1">
      <alignment vertical="center" wrapText="1"/>
    </xf>
    <xf numFmtId="0" fontId="12" fillId="0" borderId="33" xfId="362" applyFont="1" applyBorder="1" applyAlignment="1">
      <alignment vertical="center" wrapText="1"/>
    </xf>
    <xf numFmtId="0" fontId="128" fillId="0" borderId="0" xfId="362" applyFont="1" applyAlignment="1">
      <alignment horizontal="center" vertical="center" wrapText="1"/>
    </xf>
    <xf numFmtId="41" fontId="12" fillId="0" borderId="0" xfId="362" applyNumberFormat="1" applyFont="1" applyAlignment="1">
      <alignment vertical="center" wrapText="1"/>
    </xf>
    <xf numFmtId="0" fontId="12" fillId="0" borderId="0" xfId="362" applyFont="1" applyAlignment="1">
      <alignment vertical="center" wrapText="1"/>
    </xf>
    <xf numFmtId="0" fontId="20" fillId="0" borderId="3" xfId="362" applyFont="1" applyBorder="1" applyAlignment="1">
      <alignment horizontal="center" vertical="center" wrapText="1"/>
    </xf>
    <xf numFmtId="0" fontId="20" fillId="0" borderId="3" xfId="362" applyFont="1" applyBorder="1" applyAlignment="1">
      <alignment vertical="center" wrapText="1"/>
    </xf>
    <xf numFmtId="41" fontId="124" fillId="0" borderId="3" xfId="362" applyNumberFormat="1" applyFont="1" applyBorder="1" applyAlignment="1">
      <alignment vertical="center" wrapText="1"/>
    </xf>
    <xf numFmtId="0" fontId="124" fillId="0" borderId="3" xfId="362" applyFont="1" applyBorder="1" applyAlignment="1">
      <alignment vertical="center" wrapText="1"/>
    </xf>
    <xf numFmtId="0" fontId="20" fillId="0" borderId="0" xfId="362" applyFont="1" applyAlignment="1">
      <alignment horizontal="center" vertical="center" wrapText="1"/>
    </xf>
    <xf numFmtId="0" fontId="20" fillId="0" borderId="0" xfId="362" applyFont="1" applyAlignment="1">
      <alignment vertical="center" wrapText="1"/>
    </xf>
    <xf numFmtId="41" fontId="124" fillId="0" borderId="0" xfId="362" applyNumberFormat="1" applyFont="1" applyAlignment="1">
      <alignment vertical="center" wrapText="1"/>
    </xf>
    <xf numFmtId="0" fontId="124" fillId="0" borderId="0" xfId="362" applyFont="1" applyAlignment="1">
      <alignment vertical="center" wrapText="1"/>
    </xf>
    <xf numFmtId="0" fontId="128" fillId="0" borderId="3" xfId="362" applyFont="1" applyBorder="1" applyAlignment="1">
      <alignment horizontal="center" vertical="center" wrapText="1"/>
    </xf>
    <xf numFmtId="0" fontId="128" fillId="0" borderId="3" xfId="362" applyFont="1" applyBorder="1" applyAlignment="1">
      <alignment vertical="center" wrapText="1"/>
    </xf>
    <xf numFmtId="41" fontId="12" fillId="0" borderId="3" xfId="362" applyNumberFormat="1" applyFont="1" applyBorder="1" applyAlignment="1">
      <alignment vertical="center" wrapText="1"/>
    </xf>
    <xf numFmtId="0" fontId="12" fillId="0" borderId="3" xfId="362" applyFont="1" applyBorder="1" applyAlignment="1">
      <alignment vertical="center" wrapText="1"/>
    </xf>
    <xf numFmtId="0" fontId="140" fillId="0" borderId="3" xfId="362" applyFont="1" applyBorder="1" applyAlignment="1">
      <alignment horizontal="center" vertical="center" wrapText="1"/>
    </xf>
    <xf numFmtId="0" fontId="140" fillId="0" borderId="3" xfId="362" applyFont="1" applyBorder="1" applyAlignment="1">
      <alignment vertical="center" wrapText="1"/>
    </xf>
    <xf numFmtId="41" fontId="130" fillId="0" borderId="3" xfId="362" applyNumberFormat="1" applyFont="1" applyBorder="1" applyAlignment="1">
      <alignment vertical="center" wrapText="1"/>
    </xf>
    <xf numFmtId="0" fontId="130" fillId="0" borderId="3" xfId="362" applyFont="1" applyBorder="1" applyAlignment="1">
      <alignment vertical="center" wrapText="1"/>
    </xf>
    <xf numFmtId="0" fontId="140" fillId="0" borderId="0" xfId="362" applyFont="1" applyAlignment="1">
      <alignment horizontal="center" vertical="center" wrapText="1"/>
    </xf>
    <xf numFmtId="0" fontId="140" fillId="0" borderId="0" xfId="362" applyFont="1" applyAlignment="1">
      <alignment vertical="center" wrapText="1"/>
    </xf>
    <xf numFmtId="41" fontId="130" fillId="0" borderId="0" xfId="362" applyNumberFormat="1" applyFont="1" applyAlignment="1">
      <alignment vertical="center" wrapText="1"/>
    </xf>
    <xf numFmtId="0" fontId="130" fillId="0" borderId="0" xfId="362" applyFont="1" applyAlignment="1">
      <alignment vertical="center" wrapText="1"/>
    </xf>
    <xf numFmtId="0" fontId="20" fillId="0" borderId="3" xfId="362" quotePrefix="1" applyFont="1" applyBorder="1" applyAlignment="1">
      <alignment horizontal="center" vertical="center" wrapText="1"/>
    </xf>
    <xf numFmtId="0" fontId="20" fillId="0" borderId="0" xfId="362" quotePrefix="1" applyFont="1" applyAlignment="1">
      <alignment horizontal="center" vertical="center" wrapText="1"/>
    </xf>
    <xf numFmtId="0" fontId="128" fillId="0" borderId="5" xfId="362" applyFont="1" applyBorder="1" applyAlignment="1">
      <alignment horizontal="center" vertical="center" wrapText="1"/>
    </xf>
    <xf numFmtId="0" fontId="128" fillId="0" borderId="5" xfId="362" applyFont="1" applyBorder="1" applyAlignment="1">
      <alignment vertical="center" wrapText="1"/>
    </xf>
    <xf numFmtId="41" fontId="12" fillId="0" borderId="5" xfId="362" applyNumberFormat="1" applyFont="1" applyBorder="1" applyAlignment="1">
      <alignment vertical="center" wrapText="1"/>
    </xf>
    <xf numFmtId="0" fontId="12" fillId="0" borderId="5" xfId="362" applyFont="1" applyBorder="1" applyAlignment="1">
      <alignment vertical="center" wrapText="1"/>
    </xf>
    <xf numFmtId="0" fontId="124" fillId="0" borderId="30" xfId="362" applyFont="1" applyBorder="1" applyAlignment="1">
      <alignment horizontal="center" vertical="center" wrapText="1"/>
    </xf>
    <xf numFmtId="0" fontId="12" fillId="0" borderId="30" xfId="362" applyFont="1" applyBorder="1" applyAlignment="1">
      <alignment horizontal="center" vertical="center" wrapText="1"/>
    </xf>
    <xf numFmtId="41" fontId="12" fillId="0" borderId="30" xfId="362" applyNumberFormat="1" applyFont="1" applyBorder="1" applyAlignment="1">
      <alignment vertical="center" wrapText="1"/>
    </xf>
    <xf numFmtId="0" fontId="124" fillId="0" borderId="30" xfId="362" applyFont="1" applyBorder="1" applyAlignment="1">
      <alignment vertical="center" wrapText="1"/>
    </xf>
    <xf numFmtId="0" fontId="124" fillId="0" borderId="0" xfId="362" applyFont="1" applyAlignment="1">
      <alignment horizontal="center" vertical="center" wrapText="1"/>
    </xf>
    <xf numFmtId="0" fontId="12" fillId="0" borderId="0" xfId="362" applyFont="1" applyAlignment="1">
      <alignment horizontal="center" vertical="center" wrapText="1"/>
    </xf>
    <xf numFmtId="0" fontId="128" fillId="0" borderId="13" xfId="362" applyFont="1" applyBorder="1" applyAlignment="1">
      <alignment horizontal="center" vertical="center" wrapText="1"/>
    </xf>
    <xf numFmtId="0" fontId="128" fillId="0" borderId="13" xfId="362" applyFont="1" applyBorder="1" applyAlignment="1">
      <alignment vertical="center" wrapText="1"/>
    </xf>
    <xf numFmtId="41" fontId="12" fillId="0" borderId="13" xfId="362" applyNumberFormat="1" applyFont="1" applyBorder="1" applyAlignment="1">
      <alignment vertical="center" wrapText="1"/>
    </xf>
    <xf numFmtId="41" fontId="124" fillId="0" borderId="13" xfId="362" applyNumberFormat="1" applyFont="1" applyBorder="1" applyAlignment="1">
      <alignment vertical="center" wrapText="1"/>
    </xf>
    <xf numFmtId="0" fontId="12" fillId="0" borderId="13" xfId="362" applyFont="1" applyBorder="1" applyAlignment="1">
      <alignment vertical="center" wrapText="1"/>
    </xf>
    <xf numFmtId="41" fontId="124" fillId="0" borderId="5" xfId="362" applyNumberFormat="1" applyFont="1" applyBorder="1" applyAlignment="1">
      <alignment vertical="center" wrapText="1"/>
    </xf>
    <xf numFmtId="0" fontId="127" fillId="0" borderId="0" xfId="362" applyFont="1" applyAlignment="1">
      <alignment horizontal="center"/>
    </xf>
    <xf numFmtId="0" fontId="136" fillId="0" borderId="0" xfId="362" applyFont="1" applyAlignment="1">
      <alignment horizontal="center"/>
    </xf>
    <xf numFmtId="0" fontId="128" fillId="0" borderId="15" xfId="362" applyFont="1" applyBorder="1" applyAlignment="1">
      <alignment horizontal="center" vertical="center" wrapText="1"/>
    </xf>
    <xf numFmtId="0" fontId="12" fillId="0" borderId="15" xfId="362" applyFont="1" applyBorder="1" applyAlignment="1">
      <alignment vertical="center" wrapText="1"/>
    </xf>
    <xf numFmtId="0" fontId="124" fillId="0" borderId="15" xfId="362" applyFont="1" applyBorder="1" applyAlignment="1">
      <alignment vertical="center" wrapText="1"/>
    </xf>
    <xf numFmtId="0" fontId="130" fillId="0" borderId="15" xfId="362" applyFont="1" applyBorder="1" applyAlignment="1">
      <alignment vertical="center" wrapText="1"/>
    </xf>
    <xf numFmtId="0" fontId="128" fillId="0" borderId="16" xfId="362" applyFont="1" applyBorder="1" applyAlignment="1">
      <alignment horizontal="center" vertical="center" wrapText="1"/>
    </xf>
    <xf numFmtId="0" fontId="12" fillId="0" borderId="16" xfId="362" applyFont="1" applyBorder="1" applyAlignment="1">
      <alignment vertical="center" wrapText="1"/>
    </xf>
    <xf numFmtId="0" fontId="124" fillId="0" borderId="16" xfId="362" applyFont="1" applyBorder="1" applyAlignment="1">
      <alignment vertical="center" wrapText="1"/>
    </xf>
    <xf numFmtId="0" fontId="130" fillId="0" borderId="16" xfId="362" applyFont="1" applyBorder="1" applyAlignment="1">
      <alignment vertical="center" wrapText="1"/>
    </xf>
    <xf numFmtId="0" fontId="139" fillId="0" borderId="0" xfId="362" applyFont="1" applyAlignment="1">
      <alignment horizontal="center" vertical="center" wrapText="1"/>
    </xf>
    <xf numFmtId="0" fontId="127" fillId="0" borderId="31" xfId="362" applyFont="1" applyBorder="1" applyAlignment="1">
      <alignment horizontal="center" vertical="center" wrapText="1"/>
    </xf>
    <xf numFmtId="3" fontId="127" fillId="0" borderId="31" xfId="362" applyNumberFormat="1" applyFont="1" applyBorder="1" applyAlignment="1">
      <alignment horizontal="center" vertical="center" wrapText="1"/>
    </xf>
    <xf numFmtId="0" fontId="127" fillId="0" borderId="33" xfId="362" applyFont="1" applyBorder="1" applyAlignment="1">
      <alignment vertical="center" wrapText="1"/>
    </xf>
    <xf numFmtId="3" fontId="127" fillId="0" borderId="33" xfId="362" applyNumberFormat="1" applyFont="1" applyBorder="1" applyAlignment="1">
      <alignment vertical="center" wrapText="1"/>
    </xf>
    <xf numFmtId="0" fontId="140" fillId="0" borderId="3" xfId="362" quotePrefix="1" applyFont="1" applyBorder="1" applyAlignment="1">
      <alignment horizontal="center" vertical="center" wrapText="1"/>
    </xf>
    <xf numFmtId="4" fontId="15" fillId="0" borderId="0" xfId="404" applyNumberFormat="1" applyFont="1" applyAlignment="1">
      <alignment vertical="center"/>
    </xf>
    <xf numFmtId="0" fontId="11" fillId="0" borderId="0" xfId="333" applyFont="1"/>
    <xf numFmtId="0" fontId="136" fillId="0" borderId="0" xfId="333" applyFont="1" applyAlignment="1">
      <alignment horizontal="center"/>
    </xf>
    <xf numFmtId="49" fontId="136" fillId="0" borderId="0" xfId="333" applyNumberFormat="1" applyFont="1" applyAlignment="1">
      <alignment horizontal="center"/>
    </xf>
    <xf numFmtId="2" fontId="146" fillId="0" borderId="30" xfId="333" applyNumberFormat="1" applyFont="1" applyBorder="1" applyAlignment="1">
      <alignment horizontal="center" vertical="center" wrapText="1"/>
    </xf>
    <xf numFmtId="2" fontId="20" fillId="0" borderId="0" xfId="333" applyNumberFormat="1" applyFont="1" applyAlignment="1">
      <alignment horizontal="center" vertical="center" wrapText="1"/>
    </xf>
    <xf numFmtId="0" fontId="146" fillId="0" borderId="30" xfId="333" applyFont="1" applyBorder="1" applyAlignment="1">
      <alignment horizontal="center" vertical="center" wrapText="1"/>
    </xf>
    <xf numFmtId="49" fontId="146" fillId="0" borderId="30" xfId="333" applyNumberFormat="1" applyFont="1" applyBorder="1" applyAlignment="1">
      <alignment horizontal="center" vertical="center" wrapText="1"/>
    </xf>
    <xf numFmtId="0" fontId="130" fillId="0" borderId="30" xfId="333" applyFont="1" applyBorder="1" applyAlignment="1">
      <alignment horizontal="center"/>
    </xf>
    <xf numFmtId="49" fontId="130" fillId="0" borderId="30" xfId="333" applyNumberFormat="1" applyFont="1" applyBorder="1" applyAlignment="1">
      <alignment horizontal="center"/>
    </xf>
    <xf numFmtId="0" fontId="124" fillId="0" borderId="0" xfId="333" applyFont="1" applyAlignment="1">
      <alignment horizontal="center"/>
    </xf>
    <xf numFmtId="0" fontId="12" fillId="0" borderId="30" xfId="333" applyFont="1" applyBorder="1" applyAlignment="1">
      <alignment horizontal="left"/>
    </xf>
    <xf numFmtId="14" fontId="146" fillId="0" borderId="30" xfId="333" applyNumberFormat="1" applyFont="1" applyBorder="1" applyAlignment="1">
      <alignment horizontal="center" vertical="center" wrapText="1"/>
    </xf>
    <xf numFmtId="0" fontId="146" fillId="0" borderId="0" xfId="333" applyFont="1" applyAlignment="1">
      <alignment horizontal="center" vertical="center" wrapText="1"/>
    </xf>
    <xf numFmtId="17" fontId="146" fillId="0" borderId="30" xfId="333" quotePrefix="1" applyNumberFormat="1" applyFont="1" applyBorder="1" applyAlignment="1">
      <alignment horizontal="center" vertical="center" wrapText="1"/>
    </xf>
    <xf numFmtId="184" fontId="146" fillId="0" borderId="30" xfId="165" applyNumberFormat="1" applyFont="1" applyBorder="1" applyAlignment="1">
      <alignment horizontal="center" vertical="center"/>
    </xf>
    <xf numFmtId="184" fontId="146" fillId="0" borderId="30" xfId="333" applyNumberFormat="1" applyFont="1" applyBorder="1" applyAlignment="1">
      <alignment horizontal="center" vertical="center" wrapText="1"/>
    </xf>
    <xf numFmtId="0" fontId="128" fillId="0" borderId="30" xfId="333" applyFont="1" applyBorder="1" applyAlignment="1">
      <alignment horizontal="left" vertical="center"/>
    </xf>
    <xf numFmtId="0" fontId="20" fillId="0" borderId="30" xfId="333" applyFont="1" applyBorder="1" applyAlignment="1">
      <alignment horizontal="left" vertical="center" wrapText="1"/>
    </xf>
    <xf numFmtId="14" fontId="20" fillId="0" borderId="30" xfId="333" applyNumberFormat="1" applyFont="1" applyBorder="1" applyAlignment="1">
      <alignment horizontal="center" vertical="center" wrapText="1"/>
    </xf>
    <xf numFmtId="0" fontId="20" fillId="0" borderId="30" xfId="333" applyFont="1" applyBorder="1" applyAlignment="1">
      <alignment horizontal="center" vertical="center" wrapText="1"/>
    </xf>
    <xf numFmtId="49" fontId="20" fillId="0" borderId="30" xfId="333" applyNumberFormat="1" applyFont="1" applyBorder="1" applyAlignment="1">
      <alignment horizontal="center" vertical="center" wrapText="1"/>
    </xf>
    <xf numFmtId="184" fontId="20" fillId="0" borderId="30" xfId="165" applyNumberFormat="1" applyFont="1" applyBorder="1" applyAlignment="1">
      <alignment horizontal="center" vertical="center"/>
    </xf>
    <xf numFmtId="3" fontId="146" fillId="0" borderId="30" xfId="333" applyNumberFormat="1" applyFont="1" applyBorder="1" applyAlignment="1">
      <alignment horizontal="center" vertical="center" wrapText="1"/>
    </xf>
    <xf numFmtId="0" fontId="20" fillId="0" borderId="30" xfId="333" applyFont="1" applyBorder="1" applyAlignment="1">
      <alignment horizontal="center" vertical="center"/>
    </xf>
    <xf numFmtId="0" fontId="20" fillId="3" borderId="30" xfId="333" applyFont="1" applyFill="1" applyBorder="1" applyAlignment="1">
      <alignment vertical="center" wrapText="1"/>
    </xf>
    <xf numFmtId="0" fontId="20" fillId="3" borderId="30" xfId="333" applyFont="1" applyFill="1" applyBorder="1" applyAlignment="1">
      <alignment horizontal="left" vertical="center" wrapText="1"/>
    </xf>
    <xf numFmtId="49" fontId="20" fillId="0" borderId="30" xfId="333" quotePrefix="1" applyNumberFormat="1" applyFont="1" applyBorder="1" applyAlignment="1">
      <alignment horizontal="center" vertical="center" wrapText="1"/>
    </xf>
    <xf numFmtId="43" fontId="20" fillId="0" borderId="30" xfId="165" applyFont="1" applyBorder="1" applyAlignment="1">
      <alignment horizontal="center" vertical="center" wrapText="1"/>
    </xf>
    <xf numFmtId="3" fontId="20" fillId="0" borderId="30" xfId="333" applyNumberFormat="1" applyFont="1" applyBorder="1" applyAlignment="1">
      <alignment horizontal="center" vertical="center" wrapText="1"/>
    </xf>
    <xf numFmtId="0" fontId="20" fillId="0" borderId="0" xfId="333" applyFont="1" applyAlignment="1">
      <alignment horizontal="center"/>
    </xf>
    <xf numFmtId="0" fontId="20" fillId="0" borderId="0" xfId="333" applyFont="1" applyAlignment="1">
      <alignment horizontal="left"/>
    </xf>
    <xf numFmtId="43" fontId="20" fillId="0" borderId="30" xfId="165" applyFont="1" applyBorder="1" applyAlignment="1">
      <alignment horizontal="center" vertical="center"/>
    </xf>
    <xf numFmtId="0" fontId="20" fillId="3" borderId="30" xfId="333" applyFont="1" applyFill="1" applyBorder="1" applyAlignment="1">
      <alignment horizontal="center" vertical="center"/>
    </xf>
    <xf numFmtId="0" fontId="20" fillId="3" borderId="30" xfId="333" applyFont="1" applyFill="1" applyBorder="1" applyAlignment="1">
      <alignment horizontal="center" vertical="center" wrapText="1"/>
    </xf>
    <xf numFmtId="14" fontId="20" fillId="3" borderId="30" xfId="333" quotePrefix="1" applyNumberFormat="1" applyFont="1" applyFill="1" applyBorder="1" applyAlignment="1">
      <alignment horizontal="center" vertical="center"/>
    </xf>
    <xf numFmtId="14" fontId="20" fillId="3" borderId="30" xfId="333" applyNumberFormat="1" applyFont="1" applyFill="1" applyBorder="1" applyAlignment="1">
      <alignment horizontal="center" vertical="center"/>
    </xf>
    <xf numFmtId="49" fontId="20" fillId="3" borderId="30" xfId="333" quotePrefix="1" applyNumberFormat="1" applyFont="1" applyFill="1" applyBorder="1" applyAlignment="1">
      <alignment horizontal="center" vertical="center" wrapText="1"/>
    </xf>
    <xf numFmtId="49" fontId="20" fillId="3" borderId="30" xfId="333" applyNumberFormat="1" applyFont="1" applyFill="1" applyBorder="1" applyAlignment="1">
      <alignment horizontal="center" vertical="center" wrapText="1"/>
    </xf>
    <xf numFmtId="184" fontId="20" fillId="3" borderId="30" xfId="165" applyNumberFormat="1" applyFont="1" applyFill="1" applyBorder="1" applyAlignment="1">
      <alignment horizontal="center" vertical="center"/>
    </xf>
    <xf numFmtId="43" fontId="20" fillId="3" borderId="30" xfId="165" applyFont="1" applyFill="1" applyBorder="1" applyAlignment="1">
      <alignment horizontal="center" vertical="center" wrapText="1"/>
    </xf>
    <xf numFmtId="3" fontId="20" fillId="3" borderId="30" xfId="333" applyNumberFormat="1" applyFont="1" applyFill="1" applyBorder="1" applyAlignment="1">
      <alignment horizontal="center" vertical="center" wrapText="1"/>
    </xf>
    <xf numFmtId="0" fontId="20" fillId="3" borderId="0" xfId="333" applyFont="1" applyFill="1" applyAlignment="1">
      <alignment horizontal="left"/>
    </xf>
    <xf numFmtId="0" fontId="20" fillId="3" borderId="0" xfId="333" applyFont="1" applyFill="1" applyAlignment="1">
      <alignment horizontal="center"/>
    </xf>
    <xf numFmtId="49" fontId="128" fillId="0" borderId="30" xfId="333" applyNumberFormat="1" applyFont="1" applyBorder="1" applyAlignment="1">
      <alignment horizontal="center" vertical="center" wrapText="1"/>
    </xf>
    <xf numFmtId="0" fontId="128" fillId="0" borderId="30" xfId="333" applyFont="1" applyBorder="1" applyAlignment="1">
      <alignment horizontal="center" vertical="center" wrapText="1"/>
    </xf>
    <xf numFmtId="184" fontId="128" fillId="0" borderId="30" xfId="165" applyNumberFormat="1" applyFont="1" applyBorder="1" applyAlignment="1">
      <alignment horizontal="center" vertical="center"/>
    </xf>
    <xf numFmtId="3" fontId="141" fillId="0" borderId="30" xfId="333" applyNumberFormat="1" applyFont="1" applyBorder="1" applyAlignment="1">
      <alignment horizontal="center" vertical="center" wrapText="1"/>
    </xf>
    <xf numFmtId="0" fontId="12" fillId="0" borderId="0" xfId="333" applyFont="1" applyAlignment="1">
      <alignment horizontal="center"/>
    </xf>
    <xf numFmtId="0" fontId="136" fillId="0" borderId="0" xfId="333" applyFont="1"/>
    <xf numFmtId="49" fontId="136" fillId="0" borderId="0" xfId="333" applyNumberFormat="1" applyFont="1"/>
    <xf numFmtId="0" fontId="10" fillId="0" borderId="0" xfId="333" applyFont="1"/>
    <xf numFmtId="49" fontId="10" fillId="0" borderId="0" xfId="333" applyNumberFormat="1" applyFont="1"/>
    <xf numFmtId="0" fontId="26" fillId="0" borderId="0" xfId="333"/>
    <xf numFmtId="49" fontId="26" fillId="0" borderId="0" xfId="333" applyNumberFormat="1"/>
    <xf numFmtId="0" fontId="124" fillId="0" borderId="0" xfId="333" applyFont="1"/>
    <xf numFmtId="49" fontId="124" fillId="0" borderId="0" xfId="333" applyNumberFormat="1" applyFont="1"/>
    <xf numFmtId="0" fontId="124" fillId="0" borderId="0" xfId="333" applyFont="1" applyAlignment="1">
      <alignment horizontal="left"/>
    </xf>
    <xf numFmtId="17" fontId="26" fillId="0" borderId="0" xfId="333" quotePrefix="1" applyNumberFormat="1"/>
    <xf numFmtId="0" fontId="26" fillId="0" borderId="0" xfId="333" quotePrefix="1"/>
    <xf numFmtId="17" fontId="26" fillId="0" borderId="0" xfId="333" applyNumberFormat="1"/>
    <xf numFmtId="0" fontId="10" fillId="3" borderId="0" xfId="333" applyFont="1" applyFill="1"/>
    <xf numFmtId="49" fontId="10" fillId="3" borderId="0" xfId="333" applyNumberFormat="1" applyFont="1" applyFill="1"/>
    <xf numFmtId="49" fontId="10" fillId="3" borderId="0" xfId="333" applyNumberFormat="1" applyFont="1" applyFill="1" applyAlignment="1">
      <alignment horizontal="center"/>
    </xf>
    <xf numFmtId="0" fontId="11" fillId="3" borderId="0" xfId="333" applyFont="1" applyFill="1"/>
    <xf numFmtId="0" fontId="136" fillId="3" borderId="0" xfId="333" applyFont="1" applyFill="1" applyAlignment="1">
      <alignment horizontal="center"/>
    </xf>
    <xf numFmtId="49" fontId="136" fillId="3" borderId="0" xfId="333" applyNumberFormat="1" applyFont="1" applyFill="1" applyAlignment="1">
      <alignment horizontal="center"/>
    </xf>
    <xf numFmtId="2" fontId="11" fillId="3" borderId="30" xfId="333" applyNumberFormat="1" applyFont="1" applyFill="1" applyBorder="1" applyAlignment="1">
      <alignment horizontal="center" vertical="center" wrapText="1"/>
    </xf>
    <xf numFmtId="49" fontId="11" fillId="3" borderId="30" xfId="333" applyNumberFormat="1" applyFont="1" applyFill="1" applyBorder="1" applyAlignment="1">
      <alignment horizontal="center" vertical="center" wrapText="1"/>
    </xf>
    <xf numFmtId="0" fontId="11" fillId="3" borderId="30" xfId="333" applyFont="1" applyFill="1" applyBorder="1"/>
    <xf numFmtId="0" fontId="11" fillId="3" borderId="30" xfId="333" applyFont="1" applyFill="1" applyBorder="1" applyAlignment="1">
      <alignment horizontal="center" vertical="center" wrapText="1"/>
    </xf>
    <xf numFmtId="0" fontId="136" fillId="3" borderId="30" xfId="333" applyFont="1" applyFill="1" applyBorder="1" applyAlignment="1">
      <alignment horizontal="center"/>
    </xf>
    <xf numFmtId="49" fontId="136" fillId="3" borderId="30" xfId="333" applyNumberFormat="1" applyFont="1" applyFill="1" applyBorder="1" applyAlignment="1">
      <alignment horizontal="center"/>
    </xf>
    <xf numFmtId="0" fontId="11" fillId="3" borderId="30" xfId="333" applyFont="1" applyFill="1" applyBorder="1" applyAlignment="1">
      <alignment horizontal="center" vertical="center"/>
    </xf>
    <xf numFmtId="0" fontId="19" fillId="3" borderId="30" xfId="333" applyFont="1" applyFill="1" applyBorder="1" applyAlignment="1">
      <alignment vertical="center" wrapText="1"/>
    </xf>
    <xf numFmtId="14" fontId="11" fillId="3" borderId="30" xfId="333" applyNumberFormat="1" applyFont="1" applyFill="1" applyBorder="1" applyAlignment="1">
      <alignment horizontal="center" vertical="center"/>
    </xf>
    <xf numFmtId="0" fontId="19" fillId="3" borderId="30" xfId="333" applyFont="1" applyFill="1" applyBorder="1" applyAlignment="1">
      <alignment horizontal="left" vertical="center" wrapText="1"/>
    </xf>
    <xf numFmtId="14" fontId="11" fillId="3" borderId="30" xfId="333" quotePrefix="1" applyNumberFormat="1" applyFont="1" applyFill="1" applyBorder="1" applyAlignment="1">
      <alignment horizontal="center" vertical="center"/>
    </xf>
    <xf numFmtId="49" fontId="11" fillId="3" borderId="30" xfId="333" applyNumberFormat="1" applyFont="1" applyFill="1" applyBorder="1" applyAlignment="1">
      <alignment horizontal="center" vertical="center"/>
    </xf>
    <xf numFmtId="184" fontId="11" fillId="3" borderId="30" xfId="165" applyNumberFormat="1" applyFont="1" applyFill="1" applyBorder="1" applyAlignment="1">
      <alignment horizontal="center" vertical="center"/>
    </xf>
    <xf numFmtId="0" fontId="11" fillId="3" borderId="0" xfId="333" applyFont="1" applyFill="1" applyAlignment="1">
      <alignment horizontal="left"/>
    </xf>
    <xf numFmtId="0" fontId="11" fillId="3" borderId="0" xfId="333" applyFont="1" applyFill="1" applyAlignment="1">
      <alignment horizontal="center"/>
    </xf>
    <xf numFmtId="0" fontId="11" fillId="3" borderId="30" xfId="333" applyFont="1" applyFill="1" applyBorder="1" applyAlignment="1">
      <alignment horizontal="left" vertical="center"/>
    </xf>
    <xf numFmtId="14" fontId="19" fillId="3" borderId="30" xfId="333" applyNumberFormat="1" applyFont="1" applyFill="1" applyBorder="1" applyAlignment="1">
      <alignment horizontal="left" vertical="center" wrapText="1"/>
    </xf>
    <xf numFmtId="14" fontId="19" fillId="3" borderId="30" xfId="348" applyNumberFormat="1" applyFont="1" applyFill="1" applyBorder="1" applyAlignment="1">
      <alignment horizontal="left" vertical="center" wrapText="1"/>
    </xf>
    <xf numFmtId="0" fontId="19" fillId="3" borderId="12" xfId="333" applyFont="1" applyFill="1" applyBorder="1" applyAlignment="1">
      <alignment vertical="center" wrapText="1"/>
    </xf>
    <xf numFmtId="14" fontId="19" fillId="3" borderId="12" xfId="333" applyNumberFormat="1" applyFont="1" applyFill="1" applyBorder="1" applyAlignment="1">
      <alignment horizontal="left" vertical="center" wrapText="1"/>
    </xf>
    <xf numFmtId="0" fontId="19" fillId="3" borderId="12" xfId="333" applyFont="1" applyFill="1" applyBorder="1" applyAlignment="1">
      <alignment horizontal="left" vertical="center" wrapText="1"/>
    </xf>
    <xf numFmtId="49" fontId="11" fillId="3" borderId="30" xfId="333" applyNumberFormat="1" applyFont="1" applyFill="1" applyBorder="1"/>
    <xf numFmtId="49" fontId="11" fillId="3" borderId="30" xfId="333" applyNumberFormat="1" applyFont="1" applyFill="1" applyBorder="1" applyAlignment="1">
      <alignment horizontal="center"/>
    </xf>
    <xf numFmtId="184" fontId="10" fillId="3" borderId="30" xfId="165" applyNumberFormat="1" applyFont="1" applyFill="1" applyBorder="1"/>
    <xf numFmtId="0" fontId="136" fillId="3" borderId="0" xfId="333" applyFont="1" applyFill="1"/>
    <xf numFmtId="0" fontId="26" fillId="3" borderId="0" xfId="333" applyFill="1"/>
    <xf numFmtId="49" fontId="11" fillId="3" borderId="0" xfId="333" applyNumberFormat="1" applyFont="1" applyFill="1"/>
    <xf numFmtId="49" fontId="11" fillId="3" borderId="0" xfId="333" applyNumberFormat="1" applyFont="1" applyFill="1" applyAlignment="1">
      <alignment horizontal="center"/>
    </xf>
    <xf numFmtId="0" fontId="125" fillId="0" borderId="0" xfId="591" applyFont="1" applyAlignment="1">
      <alignment horizontal="left"/>
    </xf>
    <xf numFmtId="0" fontId="14" fillId="0" borderId="0" xfId="591" applyFont="1"/>
    <xf numFmtId="0" fontId="125" fillId="0" borderId="0" xfId="591" applyFont="1" applyAlignment="1">
      <alignment horizontal="right"/>
    </xf>
    <xf numFmtId="0" fontId="137" fillId="0" borderId="0" xfId="591" applyFont="1" applyAlignment="1">
      <alignment horizontal="right" wrapText="1"/>
    </xf>
    <xf numFmtId="0" fontId="137" fillId="0" borderId="0" xfId="591" applyFont="1" applyAlignment="1">
      <alignment horizontal="right"/>
    </xf>
    <xf numFmtId="0" fontId="14" fillId="0" borderId="0" xfId="591" applyFont="1" applyAlignment="1">
      <alignment vertical="center"/>
    </xf>
    <xf numFmtId="0" fontId="125" fillId="42" borderId="30" xfId="591" applyFont="1" applyFill="1" applyBorder="1" applyAlignment="1">
      <alignment horizontal="center" vertical="center" wrapText="1"/>
    </xf>
    <xf numFmtId="0" fontId="125" fillId="42" borderId="45" xfId="591" applyFont="1" applyFill="1" applyBorder="1" applyAlignment="1">
      <alignment horizontal="center" vertical="center" wrapText="1"/>
    </xf>
    <xf numFmtId="0" fontId="133" fillId="42" borderId="47" xfId="591" applyFont="1" applyFill="1" applyBorder="1" applyAlignment="1">
      <alignment horizontal="center" vertical="center" wrapText="1"/>
    </xf>
    <xf numFmtId="0" fontId="133" fillId="42" borderId="30" xfId="591" applyFont="1" applyFill="1" applyBorder="1" applyAlignment="1">
      <alignment horizontal="center" vertical="center" wrapText="1"/>
    </xf>
    <xf numFmtId="0" fontId="133" fillId="42" borderId="45" xfId="591" applyFont="1" applyFill="1" applyBorder="1" applyAlignment="1">
      <alignment horizontal="center" vertical="center" wrapText="1"/>
    </xf>
    <xf numFmtId="0" fontId="125" fillId="42" borderId="48" xfId="591" applyFont="1" applyFill="1" applyBorder="1" applyAlignment="1">
      <alignment horizontal="center" vertical="center" wrapText="1"/>
    </xf>
    <xf numFmtId="0" fontId="125" fillId="42" borderId="33" xfId="591" applyFont="1" applyFill="1" applyBorder="1" applyAlignment="1">
      <alignment horizontal="center" vertical="center" wrapText="1"/>
    </xf>
    <xf numFmtId="0" fontId="125" fillId="42" borderId="33" xfId="591" applyFont="1" applyFill="1" applyBorder="1" applyAlignment="1">
      <alignment horizontal="center" vertical="center"/>
    </xf>
    <xf numFmtId="184" fontId="125" fillId="42" borderId="33" xfId="591" applyNumberFormat="1" applyFont="1" applyFill="1" applyBorder="1" applyAlignment="1">
      <alignment horizontal="center" vertical="center" wrapText="1"/>
    </xf>
    <xf numFmtId="0" fontId="125" fillId="42" borderId="49" xfId="591" applyFont="1" applyFill="1" applyBorder="1" applyAlignment="1">
      <alignment horizontal="center" vertical="center" wrapText="1"/>
    </xf>
    <xf numFmtId="0" fontId="126" fillId="42" borderId="50" xfId="591" applyFont="1" applyFill="1" applyBorder="1" applyAlignment="1">
      <alignment horizontal="center" vertical="top" wrapText="1"/>
    </xf>
    <xf numFmtId="0" fontId="126" fillId="42" borderId="3" xfId="591" applyFont="1" applyFill="1" applyBorder="1" applyAlignment="1">
      <alignment vertical="top" wrapText="1"/>
    </xf>
    <xf numFmtId="184" fontId="126" fillId="42" borderId="3" xfId="592" applyNumberFormat="1" applyFont="1" applyFill="1" applyBorder="1" applyAlignment="1">
      <alignment vertical="top" wrapText="1"/>
    </xf>
    <xf numFmtId="0" fontId="126" fillId="42" borderId="51" xfId="591" applyFont="1" applyFill="1" applyBorder="1" applyAlignment="1">
      <alignment vertical="top" wrapText="1"/>
    </xf>
    <xf numFmtId="0" fontId="14" fillId="0" borderId="0" xfId="591" applyFont="1" applyAlignment="1">
      <alignment vertical="center" wrapText="1"/>
    </xf>
    <xf numFmtId="0" fontId="126" fillId="42" borderId="52" xfId="591" applyFont="1" applyFill="1" applyBorder="1" applyAlignment="1">
      <alignment horizontal="center" vertical="top" wrapText="1"/>
    </xf>
    <xf numFmtId="0" fontId="126" fillId="42" borderId="13" xfId="591" applyFont="1" applyFill="1" applyBorder="1" applyAlignment="1">
      <alignment vertical="top" wrapText="1"/>
    </xf>
    <xf numFmtId="0" fontId="126" fillId="42" borderId="53" xfId="591" applyFont="1" applyFill="1" applyBorder="1" applyAlignment="1">
      <alignment vertical="top" wrapText="1"/>
    </xf>
    <xf numFmtId="213" fontId="126" fillId="42" borderId="13" xfId="591" applyNumberFormat="1" applyFont="1" applyFill="1" applyBorder="1" applyAlignment="1">
      <alignment vertical="top" wrapText="1"/>
    </xf>
    <xf numFmtId="213" fontId="126" fillId="42" borderId="13" xfId="592" applyNumberFormat="1" applyFont="1" applyFill="1" applyBorder="1" applyAlignment="1">
      <alignment vertical="top" wrapText="1"/>
    </xf>
    <xf numFmtId="0" fontId="126" fillId="42" borderId="52" xfId="591" applyFont="1" applyFill="1" applyBorder="1" applyAlignment="1">
      <alignment horizontal="center" vertical="center" wrapText="1"/>
    </xf>
    <xf numFmtId="0" fontId="126" fillId="42" borderId="13" xfId="591" applyFont="1" applyFill="1" applyBorder="1" applyAlignment="1">
      <alignment vertical="center" wrapText="1"/>
    </xf>
    <xf numFmtId="0" fontId="126" fillId="42" borderId="53" xfId="591" applyFont="1" applyFill="1" applyBorder="1" applyAlignment="1">
      <alignment vertical="center" wrapText="1"/>
    </xf>
    <xf numFmtId="0" fontId="126" fillId="42" borderId="54" xfId="591" applyFont="1" applyFill="1" applyBorder="1" applyAlignment="1">
      <alignment horizontal="center" vertical="top" wrapText="1"/>
    </xf>
    <xf numFmtId="0" fontId="126" fillId="42" borderId="55" xfId="591" applyFont="1" applyFill="1" applyBorder="1" applyAlignment="1">
      <alignment vertical="top" wrapText="1"/>
    </xf>
    <xf numFmtId="0" fontId="126" fillId="42" borderId="56" xfId="591" applyFont="1" applyFill="1" applyBorder="1" applyAlignment="1">
      <alignment vertical="top" wrapText="1"/>
    </xf>
    <xf numFmtId="0" fontId="126" fillId="42" borderId="0" xfId="591" applyFont="1" applyFill="1" applyAlignment="1">
      <alignment horizontal="center" vertical="top" wrapText="1"/>
    </xf>
    <xf numFmtId="0" fontId="126" fillId="42" borderId="0" xfId="591" applyFont="1" applyFill="1" applyAlignment="1">
      <alignment vertical="top" wrapText="1"/>
    </xf>
    <xf numFmtId="0" fontId="126" fillId="0" borderId="0" xfId="591" applyFont="1" applyAlignment="1">
      <alignment horizontal="left"/>
    </xf>
    <xf numFmtId="0" fontId="126" fillId="0" borderId="0" xfId="591" applyFont="1" applyAlignment="1">
      <alignment horizontal="left" wrapText="1"/>
    </xf>
    <xf numFmtId="0" fontId="137" fillId="42" borderId="0" xfId="591" applyFont="1" applyFill="1" applyAlignment="1">
      <alignment horizontal="center" vertical="top"/>
    </xf>
    <xf numFmtId="0" fontId="125" fillId="42" borderId="0" xfId="591" applyFont="1" applyFill="1" applyAlignment="1">
      <alignment horizontal="center" vertical="top"/>
    </xf>
    <xf numFmtId="0" fontId="16" fillId="42" borderId="13" xfId="591" applyFont="1" applyFill="1" applyBorder="1" applyAlignment="1">
      <alignment vertical="top" wrapText="1"/>
    </xf>
    <xf numFmtId="184" fontId="16" fillId="42" borderId="13" xfId="592" applyNumberFormat="1" applyFont="1" applyFill="1" applyBorder="1" applyAlignment="1">
      <alignment vertical="top" wrapText="1"/>
    </xf>
    <xf numFmtId="0" fontId="16" fillId="42" borderId="13" xfId="591" applyFont="1" applyFill="1" applyBorder="1" applyAlignment="1">
      <alignment vertical="center" wrapText="1"/>
    </xf>
    <xf numFmtId="213" fontId="16" fillId="42" borderId="13" xfId="591" applyNumberFormat="1" applyFont="1" applyFill="1" applyBorder="1" applyAlignment="1">
      <alignment vertical="center" wrapText="1"/>
    </xf>
    <xf numFmtId="213" fontId="16" fillId="42" borderId="13" xfId="592" applyNumberFormat="1" applyFont="1" applyFill="1" applyBorder="1" applyAlignment="1">
      <alignment vertical="center" wrapText="1"/>
    </xf>
    <xf numFmtId="3" fontId="10" fillId="43" borderId="3" xfId="149" quotePrefix="1" applyNumberFormat="1" applyFont="1" applyFill="1" applyBorder="1" applyAlignment="1">
      <alignment horizontal="center" vertical="center"/>
    </xf>
    <xf numFmtId="0" fontId="10" fillId="43" borderId="3" xfId="343" quotePrefix="1" applyFont="1" applyFill="1" applyBorder="1" applyAlignment="1">
      <alignment horizontal="justify" vertical="center" wrapText="1"/>
    </xf>
    <xf numFmtId="184" fontId="10" fillId="43" borderId="3" xfId="1" applyNumberFormat="1" applyFont="1" applyFill="1" applyBorder="1" applyAlignment="1">
      <alignment horizontal="right" vertical="center" wrapText="1"/>
    </xf>
    <xf numFmtId="215" fontId="10" fillId="43" borderId="3" xfId="407" applyNumberFormat="1" applyFont="1" applyFill="1" applyBorder="1" applyAlignment="1">
      <alignment vertical="center" wrapText="1"/>
    </xf>
    <xf numFmtId="3" fontId="152" fillId="3" borderId="3" xfId="370" applyNumberFormat="1" applyFont="1" applyFill="1" applyBorder="1" applyAlignment="1">
      <alignment horizontal="right" vertical="center"/>
    </xf>
    <xf numFmtId="3" fontId="121" fillId="3" borderId="0" xfId="370" applyNumberFormat="1" applyFont="1" applyFill="1" applyAlignment="1">
      <alignment horizontal="left" vertical="center"/>
    </xf>
    <xf numFmtId="0" fontId="138" fillId="0" borderId="3" xfId="362" quotePrefix="1" applyFont="1" applyBorder="1" applyAlignment="1">
      <alignment vertical="center" wrapText="1"/>
    </xf>
    <xf numFmtId="184" fontId="10" fillId="0" borderId="3" xfId="1" applyNumberFormat="1" applyFont="1" applyFill="1" applyBorder="1" applyAlignment="1">
      <alignment vertical="center"/>
    </xf>
    <xf numFmtId="3" fontId="121" fillId="0" borderId="0" xfId="407" applyNumberFormat="1" applyFont="1" applyAlignment="1">
      <alignment vertical="center"/>
    </xf>
    <xf numFmtId="3" fontId="121" fillId="0" borderId="0" xfId="408" applyNumberFormat="1" applyFont="1" applyAlignment="1">
      <alignment horizontal="center" vertical="center" wrapText="1"/>
    </xf>
    <xf numFmtId="3" fontId="121" fillId="0" borderId="0" xfId="407" applyNumberFormat="1" applyFont="1" applyAlignment="1">
      <alignment horizontal="center" vertical="center" wrapText="1"/>
    </xf>
    <xf numFmtId="3" fontId="121" fillId="0" borderId="0" xfId="406" applyNumberFormat="1" applyFont="1" applyAlignment="1">
      <alignment horizontal="center" vertical="center" wrapText="1"/>
    </xf>
    <xf numFmtId="3" fontId="127" fillId="0" borderId="0" xfId="407" applyNumberFormat="1" applyFont="1" applyAlignment="1">
      <alignment vertical="center"/>
    </xf>
    <xf numFmtId="3" fontId="139" fillId="0" borderId="0" xfId="407" applyNumberFormat="1" applyFont="1" applyAlignment="1">
      <alignment vertical="center"/>
    </xf>
    <xf numFmtId="3" fontId="148" fillId="0" borderId="0" xfId="407" applyNumberFormat="1" applyFont="1" applyAlignment="1">
      <alignment vertical="center"/>
    </xf>
    <xf numFmtId="3" fontId="10" fillId="0" borderId="0" xfId="407" applyNumberFormat="1" applyFont="1" applyAlignment="1">
      <alignment vertical="center"/>
    </xf>
    <xf numFmtId="3" fontId="11" fillId="0" borderId="0" xfId="407" applyNumberFormat="1" applyFont="1" applyAlignment="1">
      <alignment vertical="center"/>
    </xf>
    <xf numFmtId="184" fontId="163" fillId="0" borderId="3" xfId="1" applyNumberFormat="1" applyFont="1" applyBorder="1" applyAlignment="1">
      <alignment horizontal="right" vertical="center" wrapText="1"/>
    </xf>
    <xf numFmtId="0" fontId="127" fillId="0" borderId="0" xfId="0" applyFont="1" applyAlignment="1">
      <alignment horizontal="center" vertical="center"/>
    </xf>
    <xf numFmtId="4" fontId="139" fillId="0" borderId="0" xfId="407" applyNumberFormat="1" applyFont="1" applyAlignment="1">
      <alignment vertical="center"/>
    </xf>
    <xf numFmtId="0" fontId="10" fillId="0" borderId="0" xfId="407" applyFont="1" applyAlignment="1">
      <alignment horizontal="center" vertical="center"/>
    </xf>
    <xf numFmtId="43" fontId="11" fillId="0" borderId="0" xfId="407" applyNumberFormat="1" applyFont="1" applyAlignment="1">
      <alignment vertical="center"/>
    </xf>
    <xf numFmtId="43" fontId="10" fillId="0" borderId="0" xfId="407" applyNumberFormat="1" applyFont="1" applyAlignment="1">
      <alignment vertical="center"/>
    </xf>
    <xf numFmtId="43" fontId="128" fillId="0" borderId="0" xfId="407" applyNumberFormat="1" applyFont="1" applyAlignment="1">
      <alignment vertical="center"/>
    </xf>
    <xf numFmtId="43" fontId="13" fillId="0" borderId="0" xfId="407" applyNumberFormat="1" applyFont="1" applyAlignment="1">
      <alignment vertical="center"/>
    </xf>
    <xf numFmtId="0" fontId="136" fillId="3" borderId="3" xfId="407" applyFont="1" applyFill="1" applyBorder="1" applyAlignment="1">
      <alignment horizontal="center" vertical="center" wrapText="1"/>
    </xf>
    <xf numFmtId="0" fontId="136" fillId="3" borderId="3" xfId="0" applyFont="1" applyFill="1" applyBorder="1" applyAlignment="1">
      <alignment vertical="center" wrapText="1"/>
    </xf>
    <xf numFmtId="184" fontId="136" fillId="3" borderId="3" xfId="1" applyNumberFormat="1" applyFont="1" applyFill="1" applyBorder="1" applyAlignment="1">
      <alignment horizontal="right" vertical="center" wrapText="1"/>
    </xf>
    <xf numFmtId="215" fontId="136" fillId="3" borderId="3" xfId="407" applyNumberFormat="1" applyFont="1" applyFill="1" applyBorder="1" applyAlignment="1">
      <alignment vertical="center" wrapText="1"/>
    </xf>
    <xf numFmtId="0" fontId="10" fillId="0" borderId="30" xfId="1" applyNumberFormat="1" applyFont="1" applyBorder="1" applyAlignment="1">
      <alignment horizontal="center" vertical="center" wrapText="1"/>
    </xf>
    <xf numFmtId="0" fontId="139" fillId="0" borderId="0" xfId="0" applyFont="1" applyAlignment="1">
      <alignment horizontal="center" vertical="center"/>
    </xf>
    <xf numFmtId="215" fontId="136" fillId="0" borderId="0" xfId="407" applyNumberFormat="1" applyFont="1" applyAlignment="1">
      <alignment vertical="center"/>
    </xf>
    <xf numFmtId="214" fontId="11" fillId="0" borderId="0" xfId="407" applyNumberFormat="1" applyFont="1" applyAlignment="1">
      <alignment vertical="center"/>
    </xf>
    <xf numFmtId="215" fontId="11" fillId="0" borderId="0" xfId="407" applyNumberFormat="1" applyFont="1" applyAlignment="1">
      <alignment vertical="center"/>
    </xf>
    <xf numFmtId="216" fontId="11" fillId="0" borderId="0" xfId="407" applyNumberFormat="1" applyFont="1" applyAlignment="1">
      <alignment vertical="center"/>
    </xf>
    <xf numFmtId="9" fontId="121" fillId="0" borderId="0" xfId="2" applyFont="1" applyFill="1" applyAlignment="1">
      <alignment horizontal="right" vertical="center"/>
    </xf>
    <xf numFmtId="0" fontId="136" fillId="3" borderId="3" xfId="343" quotePrefix="1" applyFont="1" applyFill="1" applyBorder="1" applyAlignment="1">
      <alignment horizontal="justify" vertical="center" wrapText="1"/>
    </xf>
    <xf numFmtId="215" fontId="164" fillId="3" borderId="0" xfId="407" applyNumberFormat="1" applyFont="1" applyFill="1" applyAlignment="1">
      <alignment vertical="center"/>
    </xf>
    <xf numFmtId="3" fontId="136" fillId="3" borderId="3" xfId="407" applyNumberFormat="1" applyFont="1" applyFill="1" applyBorder="1" applyAlignment="1">
      <alignment vertical="center"/>
    </xf>
    <xf numFmtId="3" fontId="144" fillId="3" borderId="3" xfId="149" quotePrefix="1" applyNumberFormat="1" applyFont="1" applyFill="1" applyBorder="1" applyAlignment="1">
      <alignment horizontal="center" vertical="center"/>
    </xf>
    <xf numFmtId="215" fontId="144" fillId="3" borderId="3" xfId="407" applyNumberFormat="1" applyFont="1" applyFill="1" applyBorder="1" applyAlignment="1">
      <alignment vertical="center" wrapText="1"/>
    </xf>
    <xf numFmtId="0" fontId="127" fillId="0" borderId="5" xfId="0" applyFont="1" applyBorder="1" applyAlignment="1">
      <alignment horizontal="center" vertical="center"/>
    </xf>
    <xf numFmtId="0" fontId="127" fillId="0" borderId="5" xfId="0" applyFont="1" applyBorder="1" applyAlignment="1">
      <alignment horizontal="left" vertical="center" wrapText="1"/>
    </xf>
    <xf numFmtId="41" fontId="127" fillId="0" borderId="5" xfId="1" applyNumberFormat="1" applyFont="1" applyFill="1" applyBorder="1" applyAlignment="1">
      <alignment vertical="center" wrapText="1"/>
    </xf>
    <xf numFmtId="41" fontId="127" fillId="0" borderId="5" xfId="0" applyNumberFormat="1" applyFont="1" applyBorder="1" applyAlignment="1">
      <alignment vertical="center" wrapText="1"/>
    </xf>
    <xf numFmtId="41" fontId="127" fillId="0" borderId="5" xfId="2" applyNumberFormat="1" applyFont="1" applyFill="1" applyBorder="1" applyAlignment="1">
      <alignment horizontal="right" vertical="center" wrapText="1"/>
    </xf>
    <xf numFmtId="4" fontId="121" fillId="0" borderId="0" xfId="362" applyNumberFormat="1" applyFont="1"/>
    <xf numFmtId="184" fontId="165" fillId="0" borderId="0" xfId="1" applyNumberFormat="1" applyFont="1"/>
    <xf numFmtId="0" fontId="19" fillId="0" borderId="5" xfId="362" applyFont="1" applyBorder="1"/>
    <xf numFmtId="43" fontId="19" fillId="0" borderId="5" xfId="362" applyNumberFormat="1" applyFont="1" applyBorder="1"/>
    <xf numFmtId="3" fontId="155" fillId="3" borderId="3" xfId="370" applyNumberFormat="1" applyFont="1" applyFill="1" applyBorder="1" applyAlignment="1">
      <alignment horizontal="right" vertical="center"/>
    </xf>
    <xf numFmtId="217" fontId="148" fillId="3" borderId="0" xfId="179" applyNumberFormat="1" applyFont="1" applyFill="1" applyBorder="1" applyAlignment="1">
      <alignment vertical="center"/>
    </xf>
    <xf numFmtId="217" fontId="154" fillId="3" borderId="0" xfId="179" applyNumberFormat="1" applyFont="1" applyFill="1" applyBorder="1" applyAlignment="1">
      <alignment vertical="center"/>
    </xf>
    <xf numFmtId="0" fontId="139" fillId="0" borderId="11" xfId="0" applyFont="1" applyBorder="1" applyAlignment="1">
      <alignment horizontal="right" vertical="center"/>
    </xf>
    <xf numFmtId="4" fontId="139" fillId="0" borderId="11" xfId="407" applyNumberFormat="1" applyFont="1" applyBorder="1" applyAlignment="1">
      <alignment horizontal="right" vertical="center"/>
    </xf>
    <xf numFmtId="0" fontId="127" fillId="3" borderId="0" xfId="0" applyFont="1" applyFill="1" applyAlignment="1">
      <alignment vertical="center"/>
    </xf>
    <xf numFmtId="0" fontId="127" fillId="0" borderId="2" xfId="362" applyFont="1" applyBorder="1" applyAlignment="1">
      <alignment horizontal="center" vertical="center" wrapText="1"/>
    </xf>
    <xf numFmtId="3" fontId="127" fillId="0" borderId="2" xfId="362" applyNumberFormat="1" applyFont="1" applyBorder="1" applyAlignment="1">
      <alignment horizontal="center" vertical="center" wrapText="1"/>
    </xf>
    <xf numFmtId="0" fontId="121" fillId="0" borderId="1" xfId="362" applyFont="1" applyBorder="1" applyAlignment="1">
      <alignment vertical="center"/>
    </xf>
    <xf numFmtId="0" fontId="127" fillId="0" borderId="1" xfId="362" applyFont="1" applyBorder="1" applyAlignment="1">
      <alignment horizontal="center" vertical="center"/>
    </xf>
    <xf numFmtId="3" fontId="127" fillId="0" borderId="1" xfId="362" applyNumberFormat="1" applyFont="1" applyBorder="1" applyAlignment="1">
      <alignment vertical="center"/>
    </xf>
    <xf numFmtId="0" fontId="11" fillId="3" borderId="3" xfId="573" applyFont="1" applyFill="1" applyBorder="1" applyAlignment="1">
      <alignment horizontal="left" vertical="center" wrapText="1"/>
    </xf>
    <xf numFmtId="0" fontId="10" fillId="4" borderId="3" xfId="573" applyFont="1" applyFill="1" applyBorder="1" applyAlignment="1">
      <alignment horizontal="left" vertical="center" wrapText="1"/>
    </xf>
    <xf numFmtId="3" fontId="121" fillId="4" borderId="3" xfId="568" quotePrefix="1" applyNumberFormat="1" applyFont="1" applyFill="1" applyBorder="1" applyAlignment="1">
      <alignment horizontal="right" vertical="center"/>
    </xf>
    <xf numFmtId="3" fontId="127" fillId="4" borderId="3" xfId="568" applyNumberFormat="1" applyFont="1" applyFill="1" applyBorder="1" applyAlignment="1">
      <alignment horizontal="right" vertical="center"/>
    </xf>
    <xf numFmtId="171" fontId="166" fillId="0" borderId="0" xfId="593" applyNumberFormat="1" applyFont="1" applyAlignment="1">
      <alignment horizontal="center" vertical="center" wrapText="1"/>
    </xf>
    <xf numFmtId="171" fontId="121" fillId="0" borderId="0" xfId="594" applyFont="1"/>
    <xf numFmtId="0" fontId="121" fillId="0" borderId="3" xfId="362" applyFont="1" applyBorder="1"/>
    <xf numFmtId="0" fontId="139" fillId="0" borderId="3" xfId="362" applyFont="1" applyBorder="1"/>
    <xf numFmtId="3" fontId="139" fillId="0" borderId="3" xfId="362" applyNumberFormat="1" applyFont="1" applyBorder="1"/>
    <xf numFmtId="0" fontId="18" fillId="0" borderId="0" xfId="0" applyFont="1" applyAlignment="1">
      <alignment horizontal="center"/>
    </xf>
    <xf numFmtId="0" fontId="17" fillId="0" borderId="0" xfId="0" applyFont="1"/>
    <xf numFmtId="2" fontId="127" fillId="0" borderId="15" xfId="408" applyNumberFormat="1" applyFont="1" applyBorder="1" applyAlignment="1">
      <alignment horizontal="left" vertical="center"/>
    </xf>
    <xf numFmtId="0" fontId="127" fillId="0" borderId="0" xfId="0" applyFont="1" applyAlignment="1">
      <alignment horizontal="center" vertical="center"/>
    </xf>
    <xf numFmtId="0" fontId="149" fillId="0" borderId="0" xfId="0" applyFont="1" applyAlignment="1">
      <alignment horizontal="center"/>
    </xf>
    <xf numFmtId="0" fontId="139" fillId="0" borderId="0" xfId="0" applyFont="1" applyAlignment="1">
      <alignment horizontal="center"/>
    </xf>
    <xf numFmtId="0" fontId="10" fillId="0" borderId="30" xfId="0" applyFont="1" applyBorder="1" applyAlignment="1">
      <alignment horizontal="center" vertical="center" wrapText="1"/>
    </xf>
    <xf numFmtId="184" fontId="10" fillId="0" borderId="30" xfId="1" applyNumberFormat="1" applyFont="1" applyFill="1" applyBorder="1" applyAlignment="1">
      <alignment horizontal="center" vertical="center" wrapText="1"/>
    </xf>
    <xf numFmtId="184" fontId="10" fillId="0" borderId="10" xfId="1" applyNumberFormat="1" applyFont="1" applyFill="1" applyBorder="1" applyAlignment="1">
      <alignment horizontal="center" vertical="center" wrapText="1"/>
    </xf>
    <xf numFmtId="184" fontId="10" fillId="0" borderId="12" xfId="1" applyNumberFormat="1" applyFont="1" applyFill="1" applyBorder="1" applyAlignment="1">
      <alignment horizontal="center" vertical="center" wrapText="1"/>
    </xf>
    <xf numFmtId="0" fontId="21" fillId="0" borderId="0" xfId="404" applyFont="1" applyAlignment="1">
      <alignment horizontal="center" vertical="center" wrapText="1"/>
    </xf>
    <xf numFmtId="0" fontId="15" fillId="0" borderId="0" xfId="0" applyFont="1" applyAlignment="1">
      <alignment vertical="center" wrapText="1"/>
    </xf>
    <xf numFmtId="0" fontId="124" fillId="0" borderId="0" xfId="0" applyFont="1" applyAlignment="1">
      <alignment horizontal="right" vertical="center" wrapText="1"/>
    </xf>
    <xf numFmtId="0" fontId="12" fillId="0" borderId="0" xfId="0" applyFont="1" applyAlignment="1">
      <alignment horizontal="center" vertical="center" wrapText="1"/>
    </xf>
    <xf numFmtId="0" fontId="130" fillId="0" borderId="0" xfId="0" applyFont="1" applyAlignment="1">
      <alignment horizontal="center" vertical="center" wrapText="1"/>
    </xf>
    <xf numFmtId="9" fontId="130" fillId="0" borderId="11" xfId="2" applyFont="1" applyFill="1" applyBorder="1" applyAlignment="1">
      <alignment horizontal="center" vertical="center" wrapText="1"/>
    </xf>
    <xf numFmtId="49" fontId="12" fillId="0" borderId="30" xfId="0" applyNumberFormat="1" applyFont="1" applyBorder="1" applyAlignment="1">
      <alignment horizontal="center" vertical="center" wrapText="1"/>
    </xf>
    <xf numFmtId="184" fontId="12" fillId="0" borderId="30" xfId="1" applyNumberFormat="1" applyFont="1" applyFill="1" applyBorder="1" applyAlignment="1">
      <alignment horizontal="center" vertical="center" wrapText="1"/>
    </xf>
    <xf numFmtId="9" fontId="130" fillId="0" borderId="11" xfId="2" applyFont="1" applyFill="1" applyBorder="1" applyAlignment="1">
      <alignment horizontal="right" vertical="center" wrapText="1"/>
    </xf>
    <xf numFmtId="0" fontId="127" fillId="0" borderId="0" xfId="0" applyFont="1" applyAlignment="1">
      <alignment horizontal="center" vertical="center" wrapText="1"/>
    </xf>
    <xf numFmtId="0" fontId="139" fillId="0" borderId="0" xfId="0" applyFont="1" applyAlignment="1">
      <alignment horizontal="center" vertical="center" wrapText="1"/>
    </xf>
    <xf numFmtId="184" fontId="10" fillId="0" borderId="30" xfId="1" applyNumberFormat="1" applyFont="1" applyBorder="1" applyAlignment="1">
      <alignment horizontal="center" vertical="center" wrapText="1"/>
    </xf>
    <xf numFmtId="0" fontId="10" fillId="0" borderId="30" xfId="407" applyFont="1" applyBorder="1" applyAlignment="1">
      <alignment horizontal="center" vertical="center"/>
    </xf>
    <xf numFmtId="0" fontId="10" fillId="0" borderId="30" xfId="0" applyFont="1" applyBorder="1" applyAlignment="1">
      <alignment horizontal="center" vertical="center"/>
    </xf>
    <xf numFmtId="4" fontId="10" fillId="0" borderId="30" xfId="0" applyNumberFormat="1" applyFont="1" applyBorder="1" applyAlignment="1">
      <alignment horizontal="center" vertical="center" wrapText="1"/>
    </xf>
    <xf numFmtId="4" fontId="10" fillId="0" borderId="30" xfId="0" applyNumberFormat="1" applyFont="1" applyBorder="1" applyAlignment="1">
      <alignment horizontal="center" vertical="center"/>
    </xf>
    <xf numFmtId="184" fontId="10" fillId="0" borderId="31" xfId="1" applyNumberFormat="1" applyFont="1" applyBorder="1" applyAlignment="1">
      <alignment horizontal="center" vertical="center" wrapText="1"/>
    </xf>
    <xf numFmtId="184" fontId="10" fillId="0" borderId="12" xfId="1" applyNumberFormat="1" applyFont="1" applyBorder="1" applyAlignment="1">
      <alignment horizontal="center" vertical="center" wrapText="1"/>
    </xf>
    <xf numFmtId="0" fontId="152" fillId="3" borderId="37" xfId="370" applyFont="1" applyFill="1" applyBorder="1" applyAlignment="1">
      <alignment horizontal="center"/>
    </xf>
    <xf numFmtId="3" fontId="152" fillId="3" borderId="0" xfId="370" applyNumberFormat="1" applyFont="1" applyFill="1" applyAlignment="1">
      <alignment horizontal="right" vertical="center"/>
    </xf>
    <xf numFmtId="3" fontId="127" fillId="3" borderId="31" xfId="570" applyNumberFormat="1" applyFont="1" applyFill="1" applyBorder="1" applyAlignment="1">
      <alignment horizontal="center" vertical="center" wrapText="1"/>
    </xf>
    <xf numFmtId="3" fontId="127" fillId="3" borderId="12" xfId="570" applyNumberFormat="1" applyFont="1" applyFill="1" applyBorder="1" applyAlignment="1">
      <alignment horizontal="center" vertical="center" wrapText="1"/>
    </xf>
    <xf numFmtId="3" fontId="127" fillId="3" borderId="31" xfId="370" applyNumberFormat="1" applyFont="1" applyFill="1" applyBorder="1" applyAlignment="1">
      <alignment horizontal="center" vertical="center" wrapText="1"/>
    </xf>
    <xf numFmtId="3" fontId="127" fillId="3" borderId="12" xfId="370" applyNumberFormat="1" applyFont="1" applyFill="1" applyBorder="1" applyAlignment="1">
      <alignment horizontal="center" vertical="center" wrapText="1"/>
    </xf>
    <xf numFmtId="0" fontId="127" fillId="3" borderId="31" xfId="370" applyFont="1" applyFill="1" applyBorder="1" applyAlignment="1">
      <alignment horizontal="right" vertical="center"/>
    </xf>
    <xf numFmtId="0" fontId="127" fillId="3" borderId="12" xfId="370" applyFont="1" applyFill="1" applyBorder="1" applyAlignment="1">
      <alignment horizontal="right" vertical="center"/>
    </xf>
    <xf numFmtId="0" fontId="127" fillId="3" borderId="0" xfId="370" applyFont="1" applyFill="1" applyAlignment="1">
      <alignment horizontal="center" wrapText="1"/>
    </xf>
    <xf numFmtId="0" fontId="139" fillId="3" borderId="0" xfId="370" applyFont="1" applyFill="1" applyAlignment="1">
      <alignment horizontal="center" wrapText="1"/>
    </xf>
    <xf numFmtId="0" fontId="127" fillId="3" borderId="31" xfId="570" applyFont="1" applyFill="1" applyBorder="1" applyAlignment="1">
      <alignment horizontal="center" vertical="center" wrapText="1"/>
    </xf>
    <xf numFmtId="0" fontId="127" fillId="3" borderId="12" xfId="570" applyFont="1" applyFill="1" applyBorder="1" applyAlignment="1">
      <alignment horizontal="center" vertical="center" wrapText="1"/>
    </xf>
    <xf numFmtId="0" fontId="10" fillId="3" borderId="31" xfId="570" applyFont="1" applyFill="1" applyBorder="1" applyAlignment="1">
      <alignment horizontal="center" vertical="center" wrapText="1"/>
    </xf>
    <xf numFmtId="0" fontId="10" fillId="3" borderId="12" xfId="570" applyFont="1" applyFill="1" applyBorder="1" applyAlignment="1">
      <alignment horizontal="center" vertical="center" wrapText="1"/>
    </xf>
    <xf numFmtId="3" fontId="127" fillId="0" borderId="31" xfId="571" applyNumberFormat="1" applyFont="1" applyBorder="1" applyAlignment="1">
      <alignment horizontal="right" vertical="center" wrapText="1"/>
    </xf>
    <xf numFmtId="3" fontId="127" fillId="0" borderId="12" xfId="571" applyNumberFormat="1" applyFont="1" applyBorder="1" applyAlignment="1">
      <alignment horizontal="right" vertical="center" wrapText="1"/>
    </xf>
    <xf numFmtId="3" fontId="127" fillId="3" borderId="35" xfId="570" applyNumberFormat="1" applyFont="1" applyFill="1" applyBorder="1" applyAlignment="1">
      <alignment horizontal="center" vertical="center" wrapText="1"/>
    </xf>
    <xf numFmtId="3" fontId="127" fillId="3" borderId="34" xfId="570" applyNumberFormat="1" applyFont="1" applyFill="1" applyBorder="1" applyAlignment="1">
      <alignment horizontal="center" vertical="center" wrapText="1"/>
    </xf>
    <xf numFmtId="3" fontId="127" fillId="3" borderId="32" xfId="570" applyNumberFormat="1" applyFont="1" applyFill="1" applyBorder="1" applyAlignment="1">
      <alignment horizontal="center" vertical="center" wrapText="1"/>
    </xf>
    <xf numFmtId="3" fontId="127" fillId="3" borderId="31" xfId="570" applyNumberFormat="1" applyFont="1" applyFill="1" applyBorder="1" applyAlignment="1">
      <alignment horizontal="right" vertical="center" wrapText="1"/>
    </xf>
    <xf numFmtId="3" fontId="127" fillId="3" borderId="12" xfId="570" applyNumberFormat="1" applyFont="1" applyFill="1" applyBorder="1" applyAlignment="1">
      <alignment horizontal="right" vertical="center" wrapText="1"/>
    </xf>
    <xf numFmtId="0" fontId="136" fillId="0" borderId="57" xfId="362" applyFont="1" applyBorder="1" applyAlignment="1">
      <alignment horizontal="center"/>
    </xf>
    <xf numFmtId="0" fontId="127" fillId="0" borderId="0" xfId="362" applyFont="1" applyAlignment="1">
      <alignment horizontal="center"/>
    </xf>
    <xf numFmtId="0" fontId="136" fillId="0" borderId="0" xfId="362" applyFont="1" applyAlignment="1">
      <alignment horizontal="center"/>
    </xf>
    <xf numFmtId="0" fontId="138" fillId="0" borderId="37" xfId="362" applyFont="1" applyBorder="1" applyAlignment="1">
      <alignment horizontal="center" wrapText="1"/>
    </xf>
    <xf numFmtId="0" fontId="136" fillId="0" borderId="37" xfId="362" applyFont="1" applyBorder="1" applyAlignment="1">
      <alignment horizontal="center" wrapText="1"/>
    </xf>
    <xf numFmtId="0" fontId="130" fillId="0" borderId="37" xfId="362" applyFont="1" applyBorder="1" applyAlignment="1">
      <alignment horizontal="center" wrapText="1"/>
    </xf>
    <xf numFmtId="0" fontId="128" fillId="0" borderId="30" xfId="362" applyFont="1" applyBorder="1" applyAlignment="1">
      <alignment horizontal="center" vertical="center" wrapText="1"/>
    </xf>
    <xf numFmtId="43" fontId="128" fillId="0" borderId="30" xfId="362" applyNumberFormat="1" applyFont="1" applyBorder="1" applyAlignment="1">
      <alignment horizontal="center" vertical="center" wrapText="1"/>
    </xf>
    <xf numFmtId="43" fontId="128" fillId="0" borderId="31" xfId="362" applyNumberFormat="1" applyFont="1" applyBorder="1" applyAlignment="1">
      <alignment horizontal="center" vertical="center" wrapText="1"/>
    </xf>
    <xf numFmtId="43" fontId="128" fillId="0" borderId="12" xfId="362" applyNumberFormat="1" applyFont="1" applyBorder="1" applyAlignment="1">
      <alignment horizontal="center" vertical="center" wrapText="1"/>
    </xf>
    <xf numFmtId="43" fontId="128" fillId="0" borderId="35" xfId="362" applyNumberFormat="1" applyFont="1" applyBorder="1" applyAlignment="1">
      <alignment horizontal="center" vertical="center" wrapText="1"/>
    </xf>
    <xf numFmtId="43" fontId="128" fillId="0" borderId="32" xfId="362" applyNumberFormat="1" applyFont="1" applyBorder="1" applyAlignment="1">
      <alignment horizontal="center" vertical="center" wrapText="1"/>
    </xf>
    <xf numFmtId="0" fontId="128" fillId="0" borderId="31" xfId="362" applyFont="1" applyBorder="1" applyAlignment="1">
      <alignment horizontal="center" vertical="center" wrapText="1"/>
    </xf>
    <xf numFmtId="0" fontId="128" fillId="0" borderId="12" xfId="362" applyFont="1" applyBorder="1" applyAlignment="1">
      <alignment horizontal="center" vertical="center" wrapText="1"/>
    </xf>
    <xf numFmtId="0" fontId="126" fillId="42" borderId="0" xfId="591" applyFont="1" applyFill="1" applyAlignment="1">
      <alignment vertical="top" wrapText="1"/>
    </xf>
    <xf numFmtId="0" fontId="125" fillId="42" borderId="31" xfId="591" applyFont="1" applyFill="1" applyBorder="1" applyAlignment="1">
      <alignment horizontal="center" vertical="center" wrapText="1"/>
    </xf>
    <xf numFmtId="0" fontId="125" fillId="42" borderId="12" xfId="591" applyFont="1" applyFill="1" applyBorder="1" applyAlignment="1">
      <alignment horizontal="center" vertical="center" wrapText="1"/>
    </xf>
    <xf numFmtId="0" fontId="125" fillId="42" borderId="30" xfId="591" applyFont="1" applyFill="1" applyBorder="1" applyAlignment="1">
      <alignment horizontal="center" vertical="center" wrapText="1"/>
    </xf>
    <xf numFmtId="0" fontId="125" fillId="42" borderId="45" xfId="591" applyFont="1" applyFill="1" applyBorder="1" applyAlignment="1">
      <alignment horizontal="center" vertical="center" wrapText="1"/>
    </xf>
    <xf numFmtId="0" fontId="125" fillId="0" borderId="0" xfId="591" applyFont="1" applyAlignment="1">
      <alignment horizontal="center" wrapText="1"/>
    </xf>
    <xf numFmtId="0" fontId="125" fillId="42" borderId="38" xfId="591" applyFont="1" applyFill="1" applyBorder="1" applyAlignment="1">
      <alignment horizontal="center" vertical="center" wrapText="1"/>
    </xf>
    <xf numFmtId="0" fontId="125" fillId="42" borderId="44" xfId="591" applyFont="1" applyFill="1" applyBorder="1" applyAlignment="1">
      <alignment horizontal="center" vertical="center" wrapText="1"/>
    </xf>
    <xf numFmtId="0" fontId="125" fillId="42" borderId="46" xfId="591" applyFont="1" applyFill="1" applyBorder="1" applyAlignment="1">
      <alignment horizontal="center" vertical="center" wrapText="1"/>
    </xf>
    <xf numFmtId="0" fontId="125" fillId="42" borderId="39" xfId="591" applyFont="1" applyFill="1" applyBorder="1" applyAlignment="1">
      <alignment horizontal="center" vertical="center" wrapText="1"/>
    </xf>
    <xf numFmtId="0" fontId="125" fillId="42" borderId="14" xfId="591" applyFont="1" applyFill="1" applyBorder="1" applyAlignment="1">
      <alignment horizontal="center" vertical="center" wrapText="1"/>
    </xf>
    <xf numFmtId="0" fontId="2" fillId="0" borderId="14" xfId="591" applyBorder="1"/>
    <xf numFmtId="0" fontId="2" fillId="0" borderId="12" xfId="591" applyBorder="1"/>
    <xf numFmtId="0" fontId="125" fillId="42" borderId="40" xfId="591" applyFont="1" applyFill="1" applyBorder="1" applyAlignment="1">
      <alignment horizontal="center" vertical="center" wrapText="1"/>
    </xf>
    <xf numFmtId="0" fontId="125" fillId="42" borderId="41" xfId="591" applyFont="1" applyFill="1" applyBorder="1" applyAlignment="1">
      <alignment horizontal="center" vertical="center" wrapText="1"/>
    </xf>
    <xf numFmtId="0" fontId="125" fillId="42" borderId="42" xfId="591" applyFont="1" applyFill="1" applyBorder="1" applyAlignment="1">
      <alignment horizontal="center" vertical="center" wrapText="1"/>
    </xf>
    <xf numFmtId="0" fontId="125" fillId="42" borderId="43" xfId="591" applyFont="1" applyFill="1" applyBorder="1" applyAlignment="1">
      <alignment horizontal="center" vertical="center" wrapText="1"/>
    </xf>
    <xf numFmtId="0" fontId="124" fillId="0" borderId="0" xfId="333" applyFont="1"/>
    <xf numFmtId="0" fontId="136" fillId="0" borderId="0" xfId="333" applyFont="1" applyAlignment="1">
      <alignment horizontal="center"/>
    </xf>
    <xf numFmtId="0" fontId="12" fillId="0" borderId="0" xfId="333" applyFont="1" applyAlignment="1">
      <alignment horizontal="center"/>
    </xf>
    <xf numFmtId="0" fontId="124" fillId="0" borderId="0" xfId="333" applyFont="1" applyAlignment="1">
      <alignment horizontal="left"/>
    </xf>
    <xf numFmtId="0" fontId="128" fillId="0" borderId="30" xfId="333" applyFont="1" applyBorder="1" applyAlignment="1">
      <alignment horizontal="left" vertical="center" wrapText="1"/>
    </xf>
    <xf numFmtId="0" fontId="138" fillId="0" borderId="0" xfId="333" applyFont="1" applyAlignment="1">
      <alignment horizontal="center"/>
    </xf>
    <xf numFmtId="2" fontId="146" fillId="0" borderId="30" xfId="333" applyNumberFormat="1" applyFont="1" applyBorder="1" applyAlignment="1">
      <alignment horizontal="center" vertical="center" wrapText="1"/>
    </xf>
    <xf numFmtId="0" fontId="127" fillId="0" borderId="0" xfId="333" applyFont="1" applyAlignment="1">
      <alignment horizontal="center"/>
    </xf>
    <xf numFmtId="0" fontId="146" fillId="0" borderId="30" xfId="333" applyFont="1" applyBorder="1"/>
    <xf numFmtId="0" fontId="146" fillId="0" borderId="30" xfId="333" applyFont="1" applyBorder="1" applyAlignment="1">
      <alignment horizontal="center" vertical="center" wrapText="1"/>
    </xf>
    <xf numFmtId="2" fontId="146" fillId="0" borderId="31" xfId="333" applyNumberFormat="1" applyFont="1" applyBorder="1" applyAlignment="1">
      <alignment horizontal="center" vertical="center" wrapText="1"/>
    </xf>
    <xf numFmtId="2" fontId="146" fillId="0" borderId="14" xfId="333" applyNumberFormat="1" applyFont="1" applyBorder="1" applyAlignment="1">
      <alignment horizontal="center" vertical="center" wrapText="1"/>
    </xf>
    <xf numFmtId="2" fontId="146" fillId="0" borderId="12" xfId="333" applyNumberFormat="1" applyFont="1" applyBorder="1" applyAlignment="1">
      <alignment horizontal="center" vertical="center" wrapText="1"/>
    </xf>
    <xf numFmtId="0" fontId="10" fillId="0" borderId="0" xfId="333" applyFont="1" applyAlignment="1">
      <alignment horizontal="center"/>
    </xf>
    <xf numFmtId="0" fontId="130" fillId="0" borderId="0" xfId="333" applyFont="1" applyAlignment="1">
      <alignment horizontal="right"/>
    </xf>
    <xf numFmtId="0" fontId="136" fillId="3" borderId="0" xfId="333" applyFont="1" applyFill="1" applyAlignment="1">
      <alignment horizontal="center"/>
    </xf>
    <xf numFmtId="2" fontId="11" fillId="3" borderId="30" xfId="333" applyNumberFormat="1" applyFont="1" applyFill="1" applyBorder="1" applyAlignment="1">
      <alignment horizontal="center" vertical="center" wrapText="1"/>
    </xf>
    <xf numFmtId="0" fontId="11" fillId="3" borderId="35" xfId="333" applyFont="1" applyFill="1" applyBorder="1" applyAlignment="1">
      <alignment horizontal="center"/>
    </xf>
    <xf numFmtId="0" fontId="11" fillId="3" borderId="34" xfId="333" applyFont="1" applyFill="1" applyBorder="1" applyAlignment="1">
      <alignment horizontal="center"/>
    </xf>
    <xf numFmtId="0" fontId="11" fillId="3" borderId="32" xfId="333" applyFont="1" applyFill="1" applyBorder="1" applyAlignment="1">
      <alignment horizontal="center"/>
    </xf>
    <xf numFmtId="0" fontId="138" fillId="3" borderId="0" xfId="333" applyFont="1" applyFill="1" applyAlignment="1">
      <alignment horizontal="center"/>
    </xf>
    <xf numFmtId="0" fontId="127" fillId="3" borderId="0" xfId="333" applyFont="1" applyFill="1" applyAlignment="1">
      <alignment horizontal="center"/>
    </xf>
    <xf numFmtId="49" fontId="11" fillId="3" borderId="30" xfId="333" applyNumberFormat="1" applyFont="1" applyFill="1" applyBorder="1" applyAlignment="1">
      <alignment horizontal="center" vertical="center" wrapText="1"/>
    </xf>
    <xf numFmtId="0" fontId="11" fillId="3" borderId="30" xfId="333" applyFont="1" applyFill="1" applyBorder="1"/>
    <xf numFmtId="0" fontId="11" fillId="3" borderId="30" xfId="333" applyFont="1" applyFill="1" applyBorder="1" applyAlignment="1">
      <alignment horizontal="center" vertical="center" wrapText="1"/>
    </xf>
    <xf numFmtId="0" fontId="10" fillId="3" borderId="0" xfId="333" applyFont="1" applyFill="1" applyAlignment="1">
      <alignment horizontal="center"/>
    </xf>
    <xf numFmtId="0" fontId="144" fillId="3" borderId="0" xfId="333" applyFont="1" applyFill="1" applyAlignment="1">
      <alignment horizontal="center"/>
    </xf>
    <xf numFmtId="0" fontId="138" fillId="0" borderId="0" xfId="0" applyFont="1" applyAlignment="1">
      <alignment horizontal="center" vertical="center"/>
    </xf>
    <xf numFmtId="0" fontId="129" fillId="0" borderId="30" xfId="0" applyFont="1" applyBorder="1" applyAlignment="1">
      <alignment horizontal="center" vertical="center" wrapText="1"/>
    </xf>
    <xf numFmtId="0" fontId="148" fillId="0" borderId="0" xfId="0" applyFont="1" applyAlignment="1">
      <alignment horizontal="center" vertical="center" wrapText="1"/>
    </xf>
  </cellXfs>
  <cellStyles count="595">
    <cellStyle name="_x0001_" xfId="3"/>
    <cellStyle name="??" xfId="4"/>
    <cellStyle name="?? [0.00]_ Att. 1- Cover" xfId="5"/>
    <cellStyle name="?? [0]" xfId="6"/>
    <cellStyle name="?? [0] 2" xfId="7"/>
    <cellStyle name="?? 2" xfId="8"/>
    <cellStyle name="?? 3" xfId="9"/>
    <cellStyle name="?? 4" xfId="10"/>
    <cellStyle name="?_x001d_??%U©÷u&amp;H©÷9_x0008_? s_x000a__x0007__x0001__x0001_" xfId="11"/>
    <cellStyle name="?_x001d_??%U©÷u&amp;H©÷9_x0008_? s_x000a__x0007__x0001__x0001_ 2" xfId="12"/>
    <cellStyle name="?_x001d_??%U©÷u&amp;H©÷9_x0008_?_x0009_s_x000a__x0007__x0001__x0001_" xfId="13"/>
    <cellStyle name="?_x001d_??%U©÷u&amp;H©÷9_x0008_?_x0009_s_x000a__x0007__x0001__x0001_ 2" xfId="14"/>
    <cellStyle name="???? [0.00]_PRODUCT DETAIL Q1" xfId="15"/>
    <cellStyle name="????_PRODUCT DETAIL Q1" xfId="16"/>
    <cellStyle name="???[0]_?? DI" xfId="17"/>
    <cellStyle name="???_?? DI" xfId="18"/>
    <cellStyle name="??[0]_BRE" xfId="19"/>
    <cellStyle name="??_ Att. 1- Cover" xfId="20"/>
    <cellStyle name="??A? [0]_ÿÿÿÿÿÿ_1_¢¬???¢â? " xfId="21"/>
    <cellStyle name="??A?_ÿÿÿÿÿÿ_1_¢¬???¢â? " xfId="22"/>
    <cellStyle name="?¡±¢¥?_?¨ù??¢´¢¥_¢¬???¢â? " xfId="23"/>
    <cellStyle name="?ðÇ%U?&amp;H?_x0008_?s_x000a__x0007__x0001__x0001_" xfId="24"/>
    <cellStyle name="?ðÇ%U?&amp;H?_x0008_?s_x000a__x0007__x0001__x0001_ 2" xfId="25"/>
    <cellStyle name="_130307 So sanh thuc hien 2012 - du toan 2012 moi (pan khac)" xfId="26"/>
    <cellStyle name="_130313 Mau  bieu bao cao nguon luc cua dia phuong sua" xfId="27"/>
    <cellStyle name="_130818 Tong hop Danh gia thu 2013" xfId="28"/>
    <cellStyle name="_Bang Chi tieu (2)" xfId="29"/>
    <cellStyle name="_DG 2012-DT2013 - Theo sac thue -sua" xfId="30"/>
    <cellStyle name="_DG 2012-DT2013 - Theo sac thue -sua_120907 Thu tang them 4500" xfId="31"/>
    <cellStyle name="_KT (2)" xfId="32"/>
    <cellStyle name="_KT (2)_1" xfId="33"/>
    <cellStyle name="_KT (2)_2" xfId="34"/>
    <cellStyle name="_KT (2)_2_TG-TH" xfId="35"/>
    <cellStyle name="_KT (2)_3" xfId="36"/>
    <cellStyle name="_KT (2)_3_TG-TH" xfId="37"/>
    <cellStyle name="_KT (2)_4" xfId="38"/>
    <cellStyle name="_KT (2)_4_TG-TH" xfId="39"/>
    <cellStyle name="_KT (2)_5" xfId="40"/>
    <cellStyle name="_KT (2)_TG-TH" xfId="41"/>
    <cellStyle name="_KT_TG" xfId="42"/>
    <cellStyle name="_KT_TG_1" xfId="43"/>
    <cellStyle name="_KT_TG_2" xfId="44"/>
    <cellStyle name="_KT_TG_3" xfId="45"/>
    <cellStyle name="_KT_TG_4" xfId="46"/>
    <cellStyle name="_Phu luc kem BC gui VP Bo (18.2)" xfId="47"/>
    <cellStyle name="_TG-TH" xfId="48"/>
    <cellStyle name="_TG-TH_1" xfId="49"/>
    <cellStyle name="_TG-TH_2" xfId="50"/>
    <cellStyle name="_TG-TH_3" xfId="51"/>
    <cellStyle name="_TG-TH_4" xfId="52"/>
    <cellStyle name="~1" xfId="53"/>
    <cellStyle name="0" xfId="54"/>
    <cellStyle name="0 2" xfId="544"/>
    <cellStyle name="1" xfId="55"/>
    <cellStyle name="1_2-Ha GiangBB2011-V1" xfId="56"/>
    <cellStyle name="1_50-BB Vung tau 2011" xfId="57"/>
    <cellStyle name="1_52-Long An2011.BB-V1" xfId="58"/>
    <cellStyle name="¹éºÐÀ²_±âÅ¸" xfId="59"/>
    <cellStyle name="2" xfId="60"/>
    <cellStyle name="20" xfId="61"/>
    <cellStyle name="20% - Accent1 2" xfId="62"/>
    <cellStyle name="20% - Accent1 3" xfId="63"/>
    <cellStyle name="20% - Accent2 2" xfId="64"/>
    <cellStyle name="20% - Accent2 3" xfId="65"/>
    <cellStyle name="20% - Accent3 2" xfId="66"/>
    <cellStyle name="20% - Accent3 3" xfId="67"/>
    <cellStyle name="20% - Accent4 2" xfId="68"/>
    <cellStyle name="20% - Accent4 3" xfId="69"/>
    <cellStyle name="20% - Accent5 2" xfId="70"/>
    <cellStyle name="20% - Accent5 3" xfId="71"/>
    <cellStyle name="20% - Accent6 2" xfId="72"/>
    <cellStyle name="20% - Accent6 3" xfId="73"/>
    <cellStyle name="3" xfId="74"/>
    <cellStyle name="4" xfId="75"/>
    <cellStyle name="40% - Accent1 2" xfId="76"/>
    <cellStyle name="40% - Accent1 3" xfId="77"/>
    <cellStyle name="40% - Accent2 2" xfId="78"/>
    <cellStyle name="40% - Accent2 3" xfId="79"/>
    <cellStyle name="40% - Accent3 2" xfId="80"/>
    <cellStyle name="40% - Accent3 3" xfId="81"/>
    <cellStyle name="40% - Accent4 2" xfId="82"/>
    <cellStyle name="40% - Accent4 3" xfId="83"/>
    <cellStyle name="40% - Accent5 2" xfId="84"/>
    <cellStyle name="40% - Accent5 3" xfId="85"/>
    <cellStyle name="40% - Accent6 2" xfId="86"/>
    <cellStyle name="40% - Accent6 3" xfId="87"/>
    <cellStyle name="60% - Accent1 2" xfId="88"/>
    <cellStyle name="60% - Accent1 3" xfId="89"/>
    <cellStyle name="60% - Accent2 2" xfId="90"/>
    <cellStyle name="60% - Accent2 3" xfId="91"/>
    <cellStyle name="60% - Accent3 2" xfId="92"/>
    <cellStyle name="60% - Accent3 3" xfId="93"/>
    <cellStyle name="60% - Accent4 2" xfId="94"/>
    <cellStyle name="60% - Accent4 3" xfId="95"/>
    <cellStyle name="60% - Accent5 2" xfId="96"/>
    <cellStyle name="60% - Accent5 3" xfId="97"/>
    <cellStyle name="60% - Accent6 2" xfId="98"/>
    <cellStyle name="60% - Accent6 3" xfId="99"/>
    <cellStyle name="Accent1 2" xfId="100"/>
    <cellStyle name="Accent1 3" xfId="101"/>
    <cellStyle name="Accent2 2" xfId="102"/>
    <cellStyle name="Accent2 3" xfId="103"/>
    <cellStyle name="Accent3 2" xfId="104"/>
    <cellStyle name="Accent3 3" xfId="105"/>
    <cellStyle name="Accent4 2" xfId="106"/>
    <cellStyle name="Accent4 3" xfId="107"/>
    <cellStyle name="Accent5 2" xfId="108"/>
    <cellStyle name="Accent5 3" xfId="109"/>
    <cellStyle name="Accent6 2" xfId="110"/>
    <cellStyle name="Accent6 3" xfId="111"/>
    <cellStyle name="ÅëÈ­ [0]_¿ì¹°Åë" xfId="112"/>
    <cellStyle name="AeE­ [0]_INQUIRY ¿?¾÷AßAø " xfId="113"/>
    <cellStyle name="ÅëÈ­ [0]_laroux" xfId="114"/>
    <cellStyle name="ÅëÈ­_¿ì¹°Åë" xfId="115"/>
    <cellStyle name="AeE­_INQUIRY ¿?¾÷AßAø " xfId="116"/>
    <cellStyle name="ÅëÈ­_laroux" xfId="117"/>
    <cellStyle name="args.style" xfId="118"/>
    <cellStyle name="ÄÞ¸¶ [0]_¿ì¹°Åë" xfId="119"/>
    <cellStyle name="AÞ¸¶ [0]_INQUIRY ¿?¾÷AßAø " xfId="120"/>
    <cellStyle name="ÄÞ¸¶ [0]_laroux" xfId="121"/>
    <cellStyle name="ÄÞ¸¶_¿ì¹°Åë" xfId="122"/>
    <cellStyle name="AÞ¸¶_INQUIRY ¿?¾÷AßAø " xfId="123"/>
    <cellStyle name="ÄÞ¸¶_laroux" xfId="124"/>
    <cellStyle name="AutoFormat Options" xfId="125"/>
    <cellStyle name="Bad 2" xfId="126"/>
    <cellStyle name="Bad 3" xfId="127"/>
    <cellStyle name="Bình thường 2" xfId="128"/>
    <cellStyle name="Bình Thường_giaoKH2005" xfId="579"/>
    <cellStyle name="Body" xfId="129"/>
    <cellStyle name="C?AØ_¿?¾÷CoE² " xfId="130"/>
    <cellStyle name="Ç¥ÁØ_#2(M17)_1" xfId="131"/>
    <cellStyle name="C￥AØ_¿μ¾÷CoE² " xfId="132"/>
    <cellStyle name="Ç¥ÁØ_±³°¢¼ö·®" xfId="133"/>
    <cellStyle name="C￥AØ_Sheet1_¿μ¾÷CoE² " xfId="134"/>
    <cellStyle name="Calc Currency (0)" xfId="135"/>
    <cellStyle name="Calc Currency (2)" xfId="136"/>
    <cellStyle name="Calc Percent (0)" xfId="137"/>
    <cellStyle name="Calc Percent (1)" xfId="138"/>
    <cellStyle name="Calc Percent (2)" xfId="139"/>
    <cellStyle name="Calc Units (0)" xfId="140"/>
    <cellStyle name="Calc Units (1)" xfId="141"/>
    <cellStyle name="Calc Units (2)" xfId="142"/>
    <cellStyle name="Calculation 2" xfId="143"/>
    <cellStyle name="Calculation 3" xfId="144"/>
    <cellStyle name="category" xfId="145"/>
    <cellStyle name="Check Cell 2" xfId="146"/>
    <cellStyle name="Check Cell 3" xfId="147"/>
    <cellStyle name="Chi phÝ kh¸c_Book1" xfId="148"/>
    <cellStyle name="Chuẩn 2" xfId="149"/>
    <cellStyle name="Comma" xfId="1" builtinId="3"/>
    <cellStyle name="Comma  - Style1" xfId="150"/>
    <cellStyle name="Comma  - Style2" xfId="151"/>
    <cellStyle name="Comma  - Style3" xfId="152"/>
    <cellStyle name="Comma  - Style4" xfId="153"/>
    <cellStyle name="Comma  - Style5" xfId="154"/>
    <cellStyle name="Comma  - Style6" xfId="155"/>
    <cellStyle name="Comma  - Style7" xfId="156"/>
    <cellStyle name="Comma  - Style8" xfId="157"/>
    <cellStyle name="Comma [0] 2" xfId="158"/>
    <cellStyle name="Comma [0] 2 2" xfId="159"/>
    <cellStyle name="Comma [00]" xfId="160"/>
    <cellStyle name="Comma 10" xfId="161"/>
    <cellStyle name="Comma 10 10" xfId="162"/>
    <cellStyle name="Comma 10 10 2" xfId="163"/>
    <cellStyle name="Comma 10 2" xfId="580"/>
    <cellStyle name="Comma 11" xfId="164"/>
    <cellStyle name="Comma 12" xfId="165"/>
    <cellStyle name="Comma 12 2" xfId="166"/>
    <cellStyle name="Comma 13" xfId="167"/>
    <cellStyle name="Comma 13 2 2 2 2 2 4 2" xfId="168"/>
    <cellStyle name="Comma 13 2 2 2 2 2 4 2 2" xfId="169"/>
    <cellStyle name="Comma 14" xfId="170"/>
    <cellStyle name="Comma 15" xfId="171"/>
    <cellStyle name="Comma 16" xfId="172"/>
    <cellStyle name="Comma 16 2" xfId="571"/>
    <cellStyle name="Comma 17" xfId="173"/>
    <cellStyle name="Comma 18" xfId="174"/>
    <cellStyle name="Comma 18 2" xfId="175"/>
    <cellStyle name="Comma 19" xfId="176"/>
    <cellStyle name="Comma 2" xfId="177"/>
    <cellStyle name="Comma 2 10" xfId="178"/>
    <cellStyle name="Comma 2 2" xfId="179"/>
    <cellStyle name="Comma 2 2 2" xfId="180"/>
    <cellStyle name="Comma 2 2 2 2" xfId="181"/>
    <cellStyle name="Comma 2 2 2 2 2" xfId="182"/>
    <cellStyle name="Comma 2 2 2_TH Điều chỉnh lương  2018 gửi STC (04-10)" xfId="183"/>
    <cellStyle name="Comma 2 2 3" xfId="184"/>
    <cellStyle name="Comma 2 2 4" xfId="572"/>
    <cellStyle name="Comma 2 3" xfId="185"/>
    <cellStyle name="Comma 2 4" xfId="186"/>
    <cellStyle name="Comma 2 5" xfId="187"/>
    <cellStyle name="Comma 2 6" xfId="188"/>
    <cellStyle name="Comma 2 7" xfId="189"/>
    <cellStyle name="Comma 2 8" xfId="190"/>
    <cellStyle name="Comma 2 9" xfId="191"/>
    <cellStyle name="Comma 2_TH ĐCL 2019 gửi STC (24-10)" xfId="192"/>
    <cellStyle name="Comma 20" xfId="193"/>
    <cellStyle name="Comma 21" xfId="538"/>
    <cellStyle name="Comma 21 2" xfId="560"/>
    <cellStyle name="Comma 22" xfId="541"/>
    <cellStyle name="Comma 22 2" xfId="563"/>
    <cellStyle name="Comma 23" xfId="567"/>
    <cellStyle name="Comma 24" xfId="592"/>
    <cellStyle name="Comma 25" xfId="594"/>
    <cellStyle name="Comma 26 2 2 2" xfId="194"/>
    <cellStyle name="Comma 26 2 2 2 2" xfId="195"/>
    <cellStyle name="Comma 28" xfId="196"/>
    <cellStyle name="Comma 3" xfId="197"/>
    <cellStyle name="Comma 3 2" xfId="198"/>
    <cellStyle name="Comma 3 2 2" xfId="199"/>
    <cellStyle name="Comma 3 3" xfId="200"/>
    <cellStyle name="Comma 3 4" xfId="201"/>
    <cellStyle name="Comma 3 5" xfId="202"/>
    <cellStyle name="Comma 3_TH ĐCL 2019 gửi STC (24-10)" xfId="203"/>
    <cellStyle name="Comma 4" xfId="204"/>
    <cellStyle name="Comma 4 2" xfId="205"/>
    <cellStyle name="Comma 4 3" xfId="206"/>
    <cellStyle name="Comma 4 3 2 2" xfId="207"/>
    <cellStyle name="Comma 5" xfId="208"/>
    <cellStyle name="Comma 5 2" xfId="209"/>
    <cellStyle name="Comma 6" xfId="210"/>
    <cellStyle name="Comma 6 2" xfId="211"/>
    <cellStyle name="Comma 7" xfId="212"/>
    <cellStyle name="Comma 7 2" xfId="213"/>
    <cellStyle name="Comma 8" xfId="214"/>
    <cellStyle name="Comma 9" xfId="215"/>
    <cellStyle name="comma zerodec" xfId="216"/>
    <cellStyle name="Comma_Sheet1" xfId="568"/>
    <cellStyle name="Comma0" xfId="217"/>
    <cellStyle name="Comma0 2" xfId="218"/>
    <cellStyle name="Copied" xfId="219"/>
    <cellStyle name="Currency [00]" xfId="220"/>
    <cellStyle name="Currency 2" xfId="221"/>
    <cellStyle name="Currency 2 2" xfId="222"/>
    <cellStyle name="Currency0" xfId="223"/>
    <cellStyle name="Currency0 2" xfId="224"/>
    <cellStyle name="Currency0 3" xfId="225"/>
    <cellStyle name="Currency1" xfId="226"/>
    <cellStyle name="Currency1 2" xfId="581"/>
    <cellStyle name="Date" xfId="227"/>
    <cellStyle name="Date 2" xfId="228"/>
    <cellStyle name="Date Short" xfId="229"/>
    <cellStyle name="Dấu phẩy_Ke hoach2006(31-11-2005)" xfId="582"/>
    <cellStyle name="Dấu_phảy 2" xfId="230"/>
    <cellStyle name="Dezimal [0]_NEGS" xfId="231"/>
    <cellStyle name="Dezimal_NEGS" xfId="232"/>
    <cellStyle name="Dollar (zero dec)" xfId="233"/>
    <cellStyle name="Dollar (zero dec) 2" xfId="583"/>
    <cellStyle name="Dziesi?tny [0]_Invoices2001Slovakia" xfId="234"/>
    <cellStyle name="Dziesi?tny_Invoices2001Slovakia" xfId="235"/>
    <cellStyle name="Dziesietny [0]_Invoices2001Slovakia" xfId="236"/>
    <cellStyle name="Dziesiętny [0]_Invoices2001Slovakia" xfId="237"/>
    <cellStyle name="Dziesietny [0]_Invoices2001Slovakia_Book1" xfId="238"/>
    <cellStyle name="Dziesiętny [0]_Invoices2001Slovakia_Book1" xfId="239"/>
    <cellStyle name="Dziesietny [0]_Invoices2001Slovakia_Book1_Tong hop Cac tuyen(9-1-06)" xfId="240"/>
    <cellStyle name="Dziesiętny [0]_Invoices2001Slovakia_Book1_Tong hop Cac tuyen(9-1-06)" xfId="241"/>
    <cellStyle name="Dziesietny [0]_Invoices2001Slovakia_KL K.C mat duong" xfId="242"/>
    <cellStyle name="Dziesiętny [0]_Invoices2001Slovakia_Nhalamviec VTC(25-1-05)" xfId="243"/>
    <cellStyle name="Dziesietny [0]_Invoices2001Slovakia_TDT KHANH HOA" xfId="244"/>
    <cellStyle name="Dziesiętny [0]_Invoices2001Slovakia_TDT KHANH HOA" xfId="245"/>
    <cellStyle name="Dziesietny [0]_Invoices2001Slovakia_TDT KHANH HOA_Tong hop Cac tuyen(9-1-06)" xfId="246"/>
    <cellStyle name="Dziesiętny [0]_Invoices2001Slovakia_TDT KHANH HOA_Tong hop Cac tuyen(9-1-06)" xfId="247"/>
    <cellStyle name="Dziesietny [0]_Invoices2001Slovakia_TDT quangngai" xfId="248"/>
    <cellStyle name="Dziesiętny [0]_Invoices2001Slovakia_TDT quangngai" xfId="249"/>
    <cellStyle name="Dziesietny [0]_Invoices2001Slovakia_Tong hop Cac tuyen(9-1-06)" xfId="250"/>
    <cellStyle name="Dziesietny_Invoices2001Slovakia" xfId="251"/>
    <cellStyle name="Dziesiętny_Invoices2001Slovakia" xfId="252"/>
    <cellStyle name="Dziesietny_Invoices2001Slovakia_Book1" xfId="253"/>
    <cellStyle name="Dziesiętny_Invoices2001Slovakia_Book1" xfId="254"/>
    <cellStyle name="Dziesietny_Invoices2001Slovakia_Book1_Tong hop Cac tuyen(9-1-06)" xfId="255"/>
    <cellStyle name="Dziesiętny_Invoices2001Slovakia_Book1_Tong hop Cac tuyen(9-1-06)" xfId="256"/>
    <cellStyle name="Dziesietny_Invoices2001Slovakia_KL K.C mat duong" xfId="257"/>
    <cellStyle name="Dziesiętny_Invoices2001Slovakia_Nhalamviec VTC(25-1-05)" xfId="258"/>
    <cellStyle name="Dziesietny_Invoices2001Slovakia_TDT KHANH HOA" xfId="259"/>
    <cellStyle name="Dziesiętny_Invoices2001Slovakia_TDT KHANH HOA" xfId="260"/>
    <cellStyle name="Dziesietny_Invoices2001Slovakia_TDT KHANH HOA_Tong hop Cac tuyen(9-1-06)" xfId="261"/>
    <cellStyle name="Dziesiętny_Invoices2001Slovakia_TDT KHANH HOA_Tong hop Cac tuyen(9-1-06)" xfId="262"/>
    <cellStyle name="Dziesietny_Invoices2001Slovakia_TDT quangngai" xfId="263"/>
    <cellStyle name="Dziesiętny_Invoices2001Slovakia_TDT quangngai" xfId="264"/>
    <cellStyle name="Dziesietny_Invoices2001Slovakia_Tong hop Cac tuyen(9-1-06)" xfId="265"/>
    <cellStyle name="Enter Currency (0)" xfId="266"/>
    <cellStyle name="Enter Currency (2)" xfId="267"/>
    <cellStyle name="Enter Units (0)" xfId="268"/>
    <cellStyle name="Enter Units (1)" xfId="269"/>
    <cellStyle name="Enter Units (2)" xfId="270"/>
    <cellStyle name="Entered" xfId="271"/>
    <cellStyle name="Excel Built-in Normal" xfId="272"/>
    <cellStyle name="Explanatory Text 2" xfId="273"/>
    <cellStyle name="Explanatory Text 3" xfId="274"/>
    <cellStyle name="Fixed" xfId="275"/>
    <cellStyle name="Fixed 2" xfId="276"/>
    <cellStyle name="Good 2" xfId="277"/>
    <cellStyle name="Good 3" xfId="278"/>
    <cellStyle name="Grey" xfId="279"/>
    <cellStyle name="HAI" xfId="280"/>
    <cellStyle name="Head 1" xfId="281"/>
    <cellStyle name="HEADER" xfId="282"/>
    <cellStyle name="Header1" xfId="283"/>
    <cellStyle name="Header2" xfId="284"/>
    <cellStyle name="Header2 2" xfId="545"/>
    <cellStyle name="Heading 1 2" xfId="285"/>
    <cellStyle name="Heading 2 2" xfId="286"/>
    <cellStyle name="Heading 3 2" xfId="287"/>
    <cellStyle name="Heading 3 3" xfId="288"/>
    <cellStyle name="Heading 4 2" xfId="289"/>
    <cellStyle name="Heading 4 3" xfId="290"/>
    <cellStyle name="HEADING1" xfId="291"/>
    <cellStyle name="HEADING1 2" xfId="584"/>
    <cellStyle name="HEADING2" xfId="292"/>
    <cellStyle name="HEADING2 2" xfId="585"/>
    <cellStyle name="HEADINGS" xfId="293"/>
    <cellStyle name="HEADINGSTOP" xfId="294"/>
    <cellStyle name="headoption" xfId="295"/>
    <cellStyle name="headoption 2" xfId="546"/>
    <cellStyle name="Hoa-Scholl" xfId="296"/>
    <cellStyle name="Hoa-Scholl 2" xfId="547"/>
    <cellStyle name="i·0" xfId="297"/>
    <cellStyle name="Input [yellow]" xfId="298"/>
    <cellStyle name="Input [yellow] 2" xfId="548"/>
    <cellStyle name="Input 2" xfId="299"/>
    <cellStyle name="Input 3" xfId="300"/>
    <cellStyle name="Input 4" xfId="301"/>
    <cellStyle name="Input 5" xfId="302"/>
    <cellStyle name="Input 6" xfId="303"/>
    <cellStyle name="Input 7" xfId="304"/>
    <cellStyle name="khanh" xfId="305"/>
    <cellStyle name="Ledger 17 x 11 in" xfId="306"/>
    <cellStyle name="Link Currency (0)" xfId="307"/>
    <cellStyle name="Link Currency (2)" xfId="308"/>
    <cellStyle name="Link Units (0)" xfId="309"/>
    <cellStyle name="Link Units (1)" xfId="310"/>
    <cellStyle name="Link Units (2)" xfId="311"/>
    <cellStyle name="Linked Cell 2" xfId="312"/>
    <cellStyle name="Linked Cell 3" xfId="313"/>
    <cellStyle name="Millares [0]_Well Timing" xfId="314"/>
    <cellStyle name="Millares_Well Timing" xfId="315"/>
    <cellStyle name="Milliers [0]_      " xfId="316"/>
    <cellStyle name="Milliers_      " xfId="317"/>
    <cellStyle name="Model" xfId="318"/>
    <cellStyle name="moi" xfId="319"/>
    <cellStyle name="moi 2" xfId="549"/>
    <cellStyle name="Moneda [0]_Well Timing" xfId="320"/>
    <cellStyle name="Moneda_Well Timing" xfId="321"/>
    <cellStyle name="Monétaire [0]_      " xfId="322"/>
    <cellStyle name="Monétaire_      " xfId="323"/>
    <cellStyle name="n" xfId="324"/>
    <cellStyle name="Neutral 2" xfId="325"/>
    <cellStyle name="Neutral 3" xfId="326"/>
    <cellStyle name="New Times Roman" xfId="327"/>
    <cellStyle name="no dec" xfId="328"/>
    <cellStyle name="Normal" xfId="0" builtinId="0"/>
    <cellStyle name="Normal - Style1" xfId="329"/>
    <cellStyle name="Normal - Style1 2" xfId="330"/>
    <cellStyle name="Normal 10" xfId="331"/>
    <cellStyle name="Normal 11" xfId="332"/>
    <cellStyle name="Normal 11 2" xfId="333"/>
    <cellStyle name="Normal 11 3" xfId="334"/>
    <cellStyle name="Normal 12" xfId="335"/>
    <cellStyle name="Normal 13" xfId="336"/>
    <cellStyle name="Normal 14" xfId="337"/>
    <cellStyle name="Normal 15" xfId="338"/>
    <cellStyle name="Normal 16" xfId="339"/>
    <cellStyle name="Normal 17" xfId="340"/>
    <cellStyle name="Normal 18" xfId="341"/>
    <cellStyle name="Normal 19" xfId="342"/>
    <cellStyle name="Normal 2" xfId="343"/>
    <cellStyle name="Normal 2 2" xfId="344"/>
    <cellStyle name="Normal 2 2 2" xfId="345"/>
    <cellStyle name="Normal 2 2 2 2" xfId="346"/>
    <cellStyle name="Normal 2 2 2 3" xfId="347"/>
    <cellStyle name="Normal 2 2 3" xfId="348"/>
    <cellStyle name="Normal 2 2 5 2 2" xfId="349"/>
    <cellStyle name="Normal 2 3" xfId="350"/>
    <cellStyle name="Normal 2 3 2" xfId="351"/>
    <cellStyle name="Normal 2 3 3" xfId="352"/>
    <cellStyle name="Normal 2 4" xfId="353"/>
    <cellStyle name="Normal 2 5" xfId="354"/>
    <cellStyle name="Normal 2 6" xfId="355"/>
    <cellStyle name="Normal 2 7" xfId="356"/>
    <cellStyle name="Normal 2 8" xfId="357"/>
    <cellStyle name="Normal 2_67.2017_BTC_BIEU MAU" xfId="358"/>
    <cellStyle name="Normal 2_PL73hangnam-1 (1)" xfId="359"/>
    <cellStyle name="Normal 20" xfId="360"/>
    <cellStyle name="Normal 21" xfId="361"/>
    <cellStyle name="Normal 22" xfId="362"/>
    <cellStyle name="Normal 23" xfId="363"/>
    <cellStyle name="Normal 24" xfId="364"/>
    <cellStyle name="Normal 25" xfId="365"/>
    <cellStyle name="Normal 26" xfId="366"/>
    <cellStyle name="Normal 27" xfId="367"/>
    <cellStyle name="Normal 28" xfId="368"/>
    <cellStyle name="Normal 29" xfId="369"/>
    <cellStyle name="Normal 3" xfId="370"/>
    <cellStyle name="Normal 3 2" xfId="371"/>
    <cellStyle name="Normal 3 2 2" xfId="372"/>
    <cellStyle name="Normal 3 2 3" xfId="373"/>
    <cellStyle name="Normal 3 3" xfId="374"/>
    <cellStyle name="Normal 3 3 2" xfId="574"/>
    <cellStyle name="Normal 3 4" xfId="375"/>
    <cellStyle name="Normal 3 4 2" xfId="575"/>
    <cellStyle name="Normal 3 5" xfId="376"/>
    <cellStyle name="Normal 3 5 2" xfId="576"/>
    <cellStyle name="Normal 3 6" xfId="377"/>
    <cellStyle name="Normal 3 6 2" xfId="577"/>
    <cellStyle name="Normal 3 7" xfId="569"/>
    <cellStyle name="Normal 3_67.2017_BTC_BIEU MAU" xfId="378"/>
    <cellStyle name="Normal 30" xfId="379"/>
    <cellStyle name="Normal 31" xfId="380"/>
    <cellStyle name="Normal 32" xfId="537"/>
    <cellStyle name="Normal 32 2" xfId="559"/>
    <cellStyle name="Normal 33" xfId="540"/>
    <cellStyle name="Normal 33 2" xfId="562"/>
    <cellStyle name="Normal 34" xfId="543"/>
    <cellStyle name="Normal 35" xfId="558"/>
    <cellStyle name="Normal 36" xfId="565"/>
    <cellStyle name="Normal 37" xfId="566"/>
    <cellStyle name="Normal 38" xfId="591"/>
    <cellStyle name="Normal 39" xfId="593"/>
    <cellStyle name="Normal 4" xfId="381"/>
    <cellStyle name="Normal 4 2" xfId="382"/>
    <cellStyle name="Normal 4 2 2" xfId="383"/>
    <cellStyle name="Normal 4 2_TH ĐCL 2019 gửi STC (19-9) (1)" xfId="384"/>
    <cellStyle name="Normal 4 4" xfId="385"/>
    <cellStyle name="Normal 4_TH ĐCL 2019 gửi STC (24-10)" xfId="386"/>
    <cellStyle name="Normal 5" xfId="387"/>
    <cellStyle name="Normal 5 2" xfId="388"/>
    <cellStyle name="Normal 5 3" xfId="389"/>
    <cellStyle name="Normal 5_TH ĐCL 2019 gửi STC (24-10)" xfId="390"/>
    <cellStyle name="Normal 6" xfId="391"/>
    <cellStyle name="Normal 6 2" xfId="392"/>
    <cellStyle name="Normal 6 3" xfId="393"/>
    <cellStyle name="Normal 7" xfId="394"/>
    <cellStyle name="Normal 7 2" xfId="395"/>
    <cellStyle name="Normal 7 3" xfId="578"/>
    <cellStyle name="Normal 7_TH ĐCL 2019 gửi STC (19-9) (1)" xfId="396"/>
    <cellStyle name="Normal 8" xfId="397"/>
    <cellStyle name="Normal 8 2" xfId="398"/>
    <cellStyle name="Normal 8 3" xfId="399"/>
    <cellStyle name="Normal 8 4" xfId="400"/>
    <cellStyle name="Normal 9" xfId="401"/>
    <cellStyle name="Normal 9 2" xfId="402"/>
    <cellStyle name="Normal 9 3" xfId="403"/>
    <cellStyle name="Normal_Bao cao KP Ko chuyen trach xa" xfId="573"/>
    <cellStyle name="Normal_Biểu thu, chi thảo luận NS 2019(Theo yêu cầu STC)" xfId="404"/>
    <cellStyle name="Normal_DỰ TOÁN 2016" xfId="405"/>
    <cellStyle name="Normal_mau bieu dự toán ngân sách hằng năm trình HĐND" xfId="406"/>
    <cellStyle name="Normal_mau bieu dự toán ngân sách hằng năm trình HĐND (1)" xfId="407"/>
    <cellStyle name="Normal_MAU DT 2013" xfId="590"/>
    <cellStyle name="Normal_PL73hangnam-1 (1)" xfId="408"/>
    <cellStyle name="Normal_Sheet1 2" xfId="570"/>
    <cellStyle name="Normal_So Thu chinh thuc" xfId="409"/>
    <cellStyle name="Normal1" xfId="410"/>
    <cellStyle name="Normalny_Cennik obowiazuje od 06-08-2001 r (1)" xfId="411"/>
    <cellStyle name="Note 2" xfId="412"/>
    <cellStyle name="Note 3" xfId="413"/>
    <cellStyle name="oft Excel]_x000d__x000a_Comment=open=/f ‚ðw’è‚·‚é‚ÆAƒ†[ƒU[’è‹`ŠÖ”‚ðŠÖ”“\‚è•t‚¯‚Ìˆê——‚É“o˜^‚·‚é‚±‚Æ‚ª‚Å‚«‚Ü‚·B_x000d__x000a_Maximized" xfId="414"/>
    <cellStyle name="oft Excel]_x000d__x000a_Comment=open=/f ‚ðŽw’è‚·‚é‚ÆAƒ†[ƒU[’è‹`ŠÖ”‚ðŠÖ”“\‚è•t‚¯‚Ìˆê——‚É“o˜^‚·‚é‚±‚Æ‚ª‚Å‚«‚Ü‚·B_x000d__x000a_Maximized" xfId="415"/>
    <cellStyle name="Output 2" xfId="416"/>
    <cellStyle name="Output 3" xfId="417"/>
    <cellStyle name="per.style" xfId="418"/>
    <cellStyle name="Percent" xfId="2" builtinId="5"/>
    <cellStyle name="Percent [0]" xfId="419"/>
    <cellStyle name="Percent [00]" xfId="420"/>
    <cellStyle name="Percent [2]" xfId="421"/>
    <cellStyle name="Percent 10" xfId="422"/>
    <cellStyle name="Percent 10 2" xfId="423"/>
    <cellStyle name="Percent 11" xfId="539"/>
    <cellStyle name="Percent 11 2" xfId="561"/>
    <cellStyle name="Percent 12" xfId="542"/>
    <cellStyle name="Percent 12 2" xfId="564"/>
    <cellStyle name="Percent 2" xfId="424"/>
    <cellStyle name="Percent 2 2" xfId="425"/>
    <cellStyle name="Percent 3" xfId="426"/>
    <cellStyle name="Percent 3 2" xfId="427"/>
    <cellStyle name="Percent 4" xfId="428"/>
    <cellStyle name="Percent 4 2" xfId="429"/>
    <cellStyle name="Percent 4 3" xfId="430"/>
    <cellStyle name="Percent 5" xfId="431"/>
    <cellStyle name="Percent 5 2" xfId="432"/>
    <cellStyle name="Percent 6" xfId="433"/>
    <cellStyle name="Percent 7" xfId="434"/>
    <cellStyle name="Percent 8" xfId="435"/>
    <cellStyle name="Percent 9" xfId="436"/>
    <cellStyle name="PERCENTAGE" xfId="437"/>
    <cellStyle name="PrePop Currency (0)" xfId="438"/>
    <cellStyle name="PrePop Currency (2)" xfId="439"/>
    <cellStyle name="PrePop Units (0)" xfId="440"/>
    <cellStyle name="PrePop Units (1)" xfId="441"/>
    <cellStyle name="PrePop Units (2)" xfId="442"/>
    <cellStyle name="pricing" xfId="443"/>
    <cellStyle name="PSChar" xfId="444"/>
    <cellStyle name="PSHeading" xfId="445"/>
    <cellStyle name="regstoresfromspecstores" xfId="446"/>
    <cellStyle name="RevList" xfId="447"/>
    <cellStyle name="S—_x0008_" xfId="448"/>
    <cellStyle name="SAPBEXaggData" xfId="449"/>
    <cellStyle name="SAPBEXaggDataEmph" xfId="450"/>
    <cellStyle name="SAPBEXaggItem" xfId="451"/>
    <cellStyle name="SAPBEXchaText" xfId="452"/>
    <cellStyle name="SAPBEXexcBad7" xfId="453"/>
    <cellStyle name="SAPBEXexcBad8" xfId="454"/>
    <cellStyle name="SAPBEXexcBad9" xfId="455"/>
    <cellStyle name="SAPBEXexcCritical4" xfId="456"/>
    <cellStyle name="SAPBEXexcCritical5" xfId="457"/>
    <cellStyle name="SAPBEXexcCritical6" xfId="458"/>
    <cellStyle name="SAPBEXexcGood1" xfId="459"/>
    <cellStyle name="SAPBEXexcGood2" xfId="460"/>
    <cellStyle name="SAPBEXexcGood3" xfId="461"/>
    <cellStyle name="SAPBEXfilterDrill" xfId="462"/>
    <cellStyle name="SAPBEXfilterItem" xfId="463"/>
    <cellStyle name="SAPBEXfilterText" xfId="464"/>
    <cellStyle name="SAPBEXformats" xfId="465"/>
    <cellStyle name="SAPBEXheaderItem" xfId="466"/>
    <cellStyle name="SAPBEXheaderText" xfId="467"/>
    <cellStyle name="SAPBEXresData" xfId="468"/>
    <cellStyle name="SAPBEXresDataEmph" xfId="469"/>
    <cellStyle name="SAPBEXresItem" xfId="470"/>
    <cellStyle name="SAPBEXstdData" xfId="471"/>
    <cellStyle name="SAPBEXstdDataEmph" xfId="472"/>
    <cellStyle name="SAPBEXstdItem" xfId="473"/>
    <cellStyle name="SAPBEXtitle" xfId="474"/>
    <cellStyle name="SAPBEXundefined" xfId="475"/>
    <cellStyle name="SHADEDSTORES" xfId="476"/>
    <cellStyle name="SHADEDSTORES 2" xfId="550"/>
    <cellStyle name="Siêu nối kết_Bản sao lưu của ds dkkd 2004" xfId="586"/>
    <cellStyle name="specstores" xfId="477"/>
    <cellStyle name="st1" xfId="587"/>
    <cellStyle name="st2" xfId="588"/>
    <cellStyle name="Standard" xfId="478"/>
    <cellStyle name="Style 1" xfId="479"/>
    <cellStyle name="Style 1 2" xfId="480"/>
    <cellStyle name="Style 1 3" xfId="481"/>
    <cellStyle name="Style 2" xfId="482"/>
    <cellStyle name="Style 3" xfId="483"/>
    <cellStyle name="Style 4" xfId="484"/>
    <cellStyle name="Style 5" xfId="485"/>
    <cellStyle name="subhead" xfId="486"/>
    <cellStyle name="Subtotal" xfId="487"/>
    <cellStyle name="T" xfId="488"/>
    <cellStyle name="T 2" xfId="551"/>
    <cellStyle name="T_50-BB Vung tau 2011" xfId="489"/>
    <cellStyle name="T_50-BB Vung tau 2011 2" xfId="552"/>
    <cellStyle name="T_50-BB Vung tau 2011_120907 Thu tang them 4500" xfId="490"/>
    <cellStyle name="T_50-BB Vung tau 2011_120907 Thu tang them 4500 2" xfId="553"/>
    <cellStyle name="T_Duong Chu Prong HV" xfId="589"/>
    <cellStyle name="Text Indent A" xfId="491"/>
    <cellStyle name="Text Indent B" xfId="492"/>
    <cellStyle name="Text Indent C" xfId="493"/>
    <cellStyle name="th" xfId="494"/>
    <cellStyle name="th 2" xfId="554"/>
    <cellStyle name="þ_x001d_ðK_x000c_Fý_x001b__x000d_9ýU_x0001_Ð_x0008_¦)_x0007__x0001__x0001_" xfId="495"/>
    <cellStyle name="Thuyet minh" xfId="496"/>
    <cellStyle name="Title 2" xfId="497"/>
    <cellStyle name="Title 3" xfId="498"/>
    <cellStyle name="Total 2" xfId="499"/>
    <cellStyle name="viet" xfId="500"/>
    <cellStyle name="viet2" xfId="501"/>
    <cellStyle name="viet2 2" xfId="555"/>
    <cellStyle name="Vn Time 13" xfId="502"/>
    <cellStyle name="Vn Time 14" xfId="503"/>
    <cellStyle name="Vn Time 14 2" xfId="556"/>
    <cellStyle name="vnbo" xfId="504"/>
    <cellStyle name="vnhead1" xfId="505"/>
    <cellStyle name="vnhead1 2" xfId="557"/>
    <cellStyle name="vnhead2" xfId="506"/>
    <cellStyle name="vnhead3" xfId="507"/>
    <cellStyle name="vnhead4" xfId="508"/>
    <cellStyle name="vntxt1" xfId="509"/>
    <cellStyle name="vntxt2" xfId="510"/>
    <cellStyle name="Walutowy [0]_Invoices2001Slovakia" xfId="511"/>
    <cellStyle name="Walutowy_Invoices2001Slovakia" xfId="512"/>
    <cellStyle name="Warning Text 2" xfId="513"/>
    <cellStyle name="Warning Text 3" xfId="514"/>
    <cellStyle name="xuan" xfId="515"/>
    <cellStyle name=" [0.00]_ Att. 1- Cover" xfId="516"/>
    <cellStyle name="_ Att. 1- Cover" xfId="517"/>
    <cellStyle name="?_ Att. 1- Cover" xfId="518"/>
    <cellStyle name="똿뗦먛귟 [0.00]_PRODUCT DETAIL Q1" xfId="519"/>
    <cellStyle name="똿뗦먛귟_PRODUCT DETAIL Q1" xfId="520"/>
    <cellStyle name="믅됞 [0.00]_PRODUCT DETAIL Q1" xfId="521"/>
    <cellStyle name="믅됞_PRODUCT DETAIL Q1" xfId="522"/>
    <cellStyle name="백분율_95" xfId="523"/>
    <cellStyle name="뷭?_BOOKSHIP" xfId="524"/>
    <cellStyle name="콤마 [0]_1202" xfId="525"/>
    <cellStyle name="콤마_1202" xfId="526"/>
    <cellStyle name="통화 [0]_1202" xfId="527"/>
    <cellStyle name="통화_1202" xfId="528"/>
    <cellStyle name="표준_(정보부문)월별인원계획" xfId="529"/>
    <cellStyle name="一般_00Q3902REV.1" xfId="530"/>
    <cellStyle name="千分位[0]_00Q3902REV.1" xfId="531"/>
    <cellStyle name="千分位_00Q3902REV.1" xfId="532"/>
    <cellStyle name="標準_BOQ-08" xfId="533"/>
    <cellStyle name="貨幣 [0]_00Q3902REV.1" xfId="534"/>
    <cellStyle name="貨幣[0]_BRE" xfId="535"/>
    <cellStyle name="貨幣_00Q3902REV.1" xfId="536"/>
  </cellStyles>
  <dxfs count="0"/>
  <tableStyles count="0" defaultTableStyle="TableStyleMedium9" defaultPivotStyle="PivotStyleLight16"/>
  <colors>
    <mruColors>
      <color rgb="FFFFCCFF"/>
      <color rgb="FF66FFFF"/>
      <color rgb="FF99FFCC"/>
      <color rgb="FF0000FF"/>
      <color rgb="FFCC99FF"/>
      <color rgb="FFCCFFCC"/>
      <color rgb="FFFFFFCC"/>
      <color rgb="FFFFCC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63" Type="http://schemas.openxmlformats.org/officeDocument/2006/relationships/externalLink" Target="externalLinks/externalLink44.xml"/><Relationship Id="rId68" Type="http://schemas.openxmlformats.org/officeDocument/2006/relationships/externalLink" Target="externalLinks/externalLink49.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53" Type="http://schemas.openxmlformats.org/officeDocument/2006/relationships/externalLink" Target="externalLinks/externalLink34.xml"/><Relationship Id="rId58" Type="http://schemas.openxmlformats.org/officeDocument/2006/relationships/externalLink" Target="externalLinks/externalLink39.xml"/><Relationship Id="rId74" Type="http://schemas.openxmlformats.org/officeDocument/2006/relationships/externalLink" Target="externalLinks/externalLink55.xml"/><Relationship Id="rId79" Type="http://schemas.openxmlformats.org/officeDocument/2006/relationships/externalLink" Target="externalLinks/externalLink60.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externalLink" Target="externalLinks/externalLink37.xml"/><Relationship Id="rId64" Type="http://schemas.openxmlformats.org/officeDocument/2006/relationships/externalLink" Target="externalLinks/externalLink45.xml"/><Relationship Id="rId69" Type="http://schemas.openxmlformats.org/officeDocument/2006/relationships/externalLink" Target="externalLinks/externalLink50.xml"/><Relationship Id="rId77" Type="http://schemas.openxmlformats.org/officeDocument/2006/relationships/externalLink" Target="externalLinks/externalLink58.xml"/><Relationship Id="rId8" Type="http://schemas.openxmlformats.org/officeDocument/2006/relationships/worksheet" Target="worksheets/sheet8.xml"/><Relationship Id="rId51" Type="http://schemas.openxmlformats.org/officeDocument/2006/relationships/externalLink" Target="externalLinks/externalLink32.xml"/><Relationship Id="rId72" Type="http://schemas.openxmlformats.org/officeDocument/2006/relationships/externalLink" Target="externalLinks/externalLink53.xml"/><Relationship Id="rId80" Type="http://schemas.openxmlformats.org/officeDocument/2006/relationships/externalLink" Target="externalLinks/externalLink61.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externalLink" Target="externalLinks/externalLink40.xml"/><Relationship Id="rId67" Type="http://schemas.openxmlformats.org/officeDocument/2006/relationships/externalLink" Target="externalLinks/externalLink48.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externalLink" Target="externalLinks/externalLink35.xml"/><Relationship Id="rId62" Type="http://schemas.openxmlformats.org/officeDocument/2006/relationships/externalLink" Target="externalLinks/externalLink43.xml"/><Relationship Id="rId70" Type="http://schemas.openxmlformats.org/officeDocument/2006/relationships/externalLink" Target="externalLinks/externalLink51.xml"/><Relationship Id="rId75" Type="http://schemas.openxmlformats.org/officeDocument/2006/relationships/externalLink" Target="externalLinks/externalLink56.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externalLink" Target="externalLinks/externalLink38.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externalLink" Target="externalLinks/externalLink41.xml"/><Relationship Id="rId65" Type="http://schemas.openxmlformats.org/officeDocument/2006/relationships/externalLink" Target="externalLinks/externalLink46.xml"/><Relationship Id="rId73" Type="http://schemas.openxmlformats.org/officeDocument/2006/relationships/externalLink" Target="externalLinks/externalLink54.xml"/><Relationship Id="rId78" Type="http://schemas.openxmlformats.org/officeDocument/2006/relationships/externalLink" Target="externalLinks/externalLink59.xml"/><Relationship Id="rId81" Type="http://schemas.openxmlformats.org/officeDocument/2006/relationships/externalLink" Target="externalLinks/externalLink62.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0.xml"/><Relationship Id="rId34" Type="http://schemas.openxmlformats.org/officeDocument/2006/relationships/externalLink" Target="externalLinks/externalLink15.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6" Type="http://schemas.openxmlformats.org/officeDocument/2006/relationships/externalLink" Target="externalLinks/externalLink57.xml"/><Relationship Id="rId7" Type="http://schemas.openxmlformats.org/officeDocument/2006/relationships/worksheet" Target="worksheets/sheet7.xml"/><Relationship Id="rId71" Type="http://schemas.openxmlformats.org/officeDocument/2006/relationships/externalLink" Target="externalLinks/externalLink52.xml"/><Relationship Id="rId2" Type="http://schemas.openxmlformats.org/officeDocument/2006/relationships/worksheet" Target="worksheets/sheet2.xml"/><Relationship Id="rId29" Type="http://schemas.openxmlformats.org/officeDocument/2006/relationships/externalLink" Target="externalLinks/externalLink10.xml"/><Relationship Id="rId24" Type="http://schemas.openxmlformats.org/officeDocument/2006/relationships/externalLink" Target="externalLinks/externalLink5.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66" Type="http://schemas.openxmlformats.org/officeDocument/2006/relationships/externalLink" Target="externalLinks/externalLink47.xml"/><Relationship Id="rId61" Type="http://schemas.openxmlformats.org/officeDocument/2006/relationships/externalLink" Target="externalLinks/externalLink42.xml"/><Relationship Id="rId82" Type="http://schemas.openxmlformats.org/officeDocument/2006/relationships/externalLink" Target="externalLinks/externalLink6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ocuments%20and%20Settings\NGUYEN%20VAN%20TAY\Desktop\Dung%20Quat\Goi3\PNT-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NGUYEN%20VAN%20TAY\Desktop\DOCUMENT\DAUTHAU\Dungquat\GOI3\DUNGQUAT-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Ha/ThieuKhanh/Lam/Ke%20hoach/TH%206%20thang%20Lam%20dong/Thuc%20hien/500KV/DN-TBIN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Users/Admin/Desktop/DESKTOP_2024/DT%202021,%202022,%202023,%202024_HUYEN%20(CHINH%20THUC)/Du%20toan%202025%20_fina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Documents%20and%20Settings\NGUYEN%20VAN%20TAY\Desktop\Dung%20Quat\Nhom%20GC\New%20Folder\My%20Documents\3533\99Q\99Q3657\99Q3299(REV.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an\c\N&#168;m%202002\DIEUCHIN\CAPITAL\220nb-th\CAPITAL\220DTXL\PLQN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Luu_Tru/Ltb_ktkh/DZ220KV_Dau_Noi_sau_tram_500kV_Ha_Tinh/Gia_thau.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NGUYEN%20VAN%20TAY\Desktop\My%20Documents\hung\hnhung\HCM\phong%20nen\DT-THL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s.yen\c\H-YEN\LUU%20XA\DUYET\DZ110K~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AN\C\nam2003\KHUONG\My%20Documents\&#167;Z-Y&#213;n\l&#181;ocai-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d.docs.live.net/Removable%20Disk%20(F)/D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uyen\c\MHOAN\500DQ-DN\fan2\CAPITAL\220DTXL\PLQN99.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Startup" Target="Ha/ThieuKhanh/CAPITAL/110TKKT/dongxu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UONGLAM\Lam%20(E)\Lam\Du%20toan\Kon%20tum\BVTCsda\TKEMOI\TKE\Song%20Da.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y01\d\PH99\BACNAM\TKKT\DTOAN\dtk48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ehoach2\c\thao\Namdinh\Yen%20Dinh%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V:\My%20Documents\Ialy\QToan%208%20TBA%20Dong%20D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ehoach2\c\thao\Nghean\benthuy.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Documents%20and%20Settings\NGUYEN%20VAN%20TAY\Desktop\Dung%20Quat\Nhom%20GC\New%20Folder\My%20Documents\3533\96Q\96q2588\PAN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Bi\unzipped\DIEN18\Dongia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ehoach2\c\thao\Namdinh\tranl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NGUYEN%20VAN%20TAY\Desktop\Dung%20Quat\Nhom%20GC\New%20Folder\My%20Documents\3533\99Q\99Q3657\99Q3299(REV.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uyen\c\Congviec\Tam.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QUYNH%202021\CONG%20VIEC%20KHAC\NGHI%20DINH%20108\Tong%20hop%20108%20dot%201%20nam%202021%2013-0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uyen\c\N&#168;m%202002\DA-GL\Chem-NDo\Chem-ND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Bi\Phuong1\CS3408\Standard\RP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ehoach2\c\thao\Nghean\Thai%20Hoa%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My%20Documents\DucThuan\TT.SoNN\PleiToKol\Du%20toan%20trinh\B-CAOQ~1.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HOA%202024\Tong%20hop%20108%20dot%201%20nam%202021_Fixed%20loi%20thoi%20diem%20nghi%20huu.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Ha/ThieuKhanh/TU/500KV/PL500-3/CAPITAL/220nb-th/CAPITAL/220DTXL/PLQN9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han\c\TIEN\hoasenbosung.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OAN\C\nam2003\KHUONG\My%20Documents\HSTh&#199;u-Yen\Tr&#185;mBA\nh&#184;nh220XM.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OAN\C\CAPITAL\220nb-th\CAPITAL\220DTXL\PLQN9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Tach%20Ttoan\Tach%20TT5-KBNN\Km357\phong%20nen\DT-THL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BND%20cap%20xa%20IA%20HRUNG\UBND%20xa%20IA%20HRUNG\DU%20TOAN\Phan%20bo%20DT%202025\Ia%20Hrung_PL%20NQ%20d&#7921;%20to&#225;n%20thu%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Congviec\Tam.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BND%20xa%20IA%20HRUNG\DU%20TOAN\Phan%20bo%20DT%202025\Ia%20Hrung_PL%20NQ%20d&#7921;%20to&#225;n%20thu%202025.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BND%20xa%20IA%20HRUNG\DU%20TOAN\Phan%20bo%20DT%202025\3107%20d&#7921;%20to&#225;n.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iso.xla"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UBND%20cap%20xa%20IA%20HRUNG\UBND%20xa%20IA%20HRUNG\DU%20TOAN\Phan%20bo%20DT%202025\Tham%20khao-Ia%20Grai\BIEU%20MAU.%20DOT%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Tach%20Ttoan\Tach%20TT5-KBNN\Km357\HUONG\HCM_BVTC\DT-cac%20c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uyen\c\KHUYEN\110\TKKTTC\TAN\Naduong-Tienyen\TKKT\AnhTuan\Tong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æng hîp"/>
      <sheetName val="Sheet2"/>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3"/>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H Ky Anh"/>
      <sheetName val="Sheet2 (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1"/>
      <sheetName val="t7"/>
      <sheetName val="t8"/>
      <sheetName val="t9"/>
      <sheetName val="T11"/>
      <sheetName val="LuongT1"/>
      <sheetName val="LuongT2"/>
      <sheetName val="luongthang12"/>
      <sheetName val="LuongT11"/>
      <sheetName val="thang5"/>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_QUOT__3"/>
      <sheetName val="COAT_WRAP_QIOT__3"/>
      <sheetName val="CV den trong to聮g"/>
      <sheetName val="TH  goi 4-x"/>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Oð mai 279"/>
      <sheetName val="BangTH"/>
      <sheetName val="Xaylap "/>
      <sheetName val="Nhan cong"/>
      <sheetName val="Thietbi"/>
      <sheetName val="Diengiai"/>
      <sheetName val="Vanchuyen"/>
      <sheetName val="ȴ0000000"/>
      <sheetName val="PNT-QUOT-D150#3"/>
      <sheetName val="PNT-QUOT-H153#3"/>
      <sheetName val="PNT-QUOT-K152#3"/>
      <sheetName val="PNT-QUOT-H146#3"/>
      <sheetName val="SOLIEU"/>
      <sheetName val="TINHTOAN"/>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Km27' - Km278"/>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Sheet6"/>
      <sheetName val="Sheet7"/>
      <sheetName val="Sheet8"/>
      <sheetName val="Sheet9"/>
      <sheetName val="Sheet10"/>
      <sheetName val="Km&quot;80"/>
      <sheetName val="BKLBD"/>
      <sheetName val="PTDG"/>
      <sheetName val="DTCT"/>
      <sheetName val="vlct"/>
      <sheetName val="Sheet11"/>
      <sheetName val="Sheet12"/>
      <sheetName val="Sheet13"/>
      <sheetName val="Sheet14"/>
      <sheetName val="Sheet15"/>
      <sheetName val="Lap ®at ®hÖn"/>
      <sheetName val="Cong ban 1,5_x0013__x0000_"/>
      <sheetName val="XXXXX\XX"/>
      <sheetName val="mau kiem ke"/>
      <sheetName val="quyet toan HD 2000"/>
      <sheetName val="quyet toan hoa don 2001"/>
      <sheetName val="kiem ke hoa don 2001"/>
      <sheetName val="QUY III 02"/>
      <sheetName val="QUY IV 02"/>
      <sheetName val="QUYET TOAN 02"/>
      <sheetName val="0304"/>
      <sheetName val="0904"/>
      <sheetName val="1204"/>
      <sheetName val="80000000"/>
      <sheetName val="90000000"/>
      <sheetName val="a0000000"/>
      <sheetName val="b0000000"/>
      <sheetName val="c000000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hedt1"/>
      <sheetName val="_x0012_0000000"/>
      <sheetName val="[PNT-P3.xlsUTong hop (2)"/>
      <sheetName val="Km276 - Ke277"/>
      <sheetName val="[PNT-P3.xlsUKm279 - Km280"/>
      <sheetName val="cocB40 5B"/>
      <sheetName val="cocD50 9A"/>
      <sheetName val="cocD75 16"/>
      <sheetName val="coc B80 TD25"/>
      <sheetName val="P27 B80"/>
      <sheetName val="Coc23 B80"/>
      <sheetName val="cong B80 C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xdcb 01-2003"/>
      <sheetName val="Km283 - Jm284"/>
      <sheetName val="ADKT"/>
      <sheetName val="T_x000b_331"/>
      <sheetName val="p0000000"/>
      <sheetName val=""/>
      <sheetName val="Khac DP"/>
      <sheetName val="Khoi than "/>
      <sheetName val="B3_208_than"/>
      <sheetName val="B3_208_TU"/>
      <sheetName val="B3_208_TW"/>
      <sheetName val="B3_208_DP"/>
      <sheetName val="B3_208_khac"/>
      <sheetName val="Macro1"/>
      <sheetName val="Macro2"/>
      <sheetName val="Macro3"/>
      <sheetName val="gia x_x0000_ may"/>
      <sheetName val="XNxlva sxthanKCIÉ"/>
      <sheetName val="30100000"/>
      <sheetName val="TDT-TBࡁ"/>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Xa9lap "/>
      <sheetName val="Áo"/>
      <sheetName val="TNghiªm T_x0002_ "/>
      <sheetName val="tt-_x0014_BA"/>
      <sheetName val="TD_x0014_"/>
      <sheetName val="_x0014_.12"/>
      <sheetName val="QD c5a HDQT (2)"/>
      <sheetName val="_x0003_hart1"/>
      <sheetName val="Baocao"/>
      <sheetName val="UT"/>
      <sheetName val="TongHopHD"/>
      <sheetName val="TAU"/>
      <sheetName val="KHACH"/>
      <sheetName val="BC1"/>
      <sheetName val="BC2"/>
      <sheetName val="BAO CAO AN"/>
      <sheetName val="BANGKEKHACH"/>
      <sheetName val="Du tnan chi tiet coc nuoc"/>
      <sheetName val="Kѭ284"/>
      <sheetName val="K43"/>
      <sheetName val="THKL"/>
      <sheetName val="PL43"/>
      <sheetName val="K43+0.00 - 338 Trai"/>
      <sheetName val="_x000b_luong phu"/>
      <sheetName val="Package1"/>
      <sheetName val="ct luong "/>
      <sheetName val="Nhap 6T"/>
      <sheetName val="baocaochinh(qui1.05) (DC)"/>
      <sheetName val="Ctuluongq.1.05"/>
      <sheetName val="BANG PHAN BO qui1.05(DC)"/>
      <sheetName val="BANG PHAN BO quiII.05"/>
      <sheetName val="bao cac cinh Qui II-2005"/>
      <sheetName val="Song ban 0,7x0,7"/>
      <sheetName val="Cong ban 0,8x ,8"/>
      <sheetName val="ESTI."/>
      <sheetName val="DI-ESTI"/>
      <sheetName val="_x0003_har"/>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on gia"/>
      <sheetName val="Nhap du lieu"/>
      <sheetName val="BCDSPS"/>
      <sheetName val="BCDKT"/>
      <sheetName val="Ton 31.1"/>
      <sheetName val="NhapT.2"/>
      <sheetName val="Xuat T.2"/>
      <sheetName val="Ton 28.2"/>
      <sheetName val="H.Tra"/>
      <sheetName val="Hang CTY TRA LAI"/>
      <sheetName val="Hang NV Tra Lai"/>
      <sheetName val="Tong (op"/>
      <sheetName val="Coc 4ieu"/>
      <sheetName val="TL33-13.14"/>
      <sheetName val="tlđm190337,8"/>
      <sheetName val="GC190337,8"/>
      <sheetName val="033,7,8"/>
      <sheetName val="TL033 ,2,4"/>
      <sheetName val="TL 0331,2"/>
      <sheetName val="033-1,4"/>
      <sheetName val="TL033,19,5"/>
      <sheetName val="GS02-thu0TM"/>
      <sheetName val="gìIÏÝ_x001c_Ã_x0008_ç¾{è"/>
      <sheetName val="Sÿÿÿÿ"/>
      <sheetName val="quÿÿ"/>
      <sheetName val="bc"/>
      <sheetName val="K.O"/>
      <sheetName val="xang _clc"/>
      <sheetName val="X¡NG_td"/>
      <sheetName val="MaZUT"/>
      <sheetName val="DIESEL"/>
      <sheetName val="7000 000"/>
      <sheetName val="Thang8-02"/>
      <sheetName val="Thang9-02"/>
      <sheetName val="Thang10-02"/>
      <sheetName val="Thang11-02"/>
      <sheetName val="Thang12-02"/>
      <sheetName val="Thang01-03"/>
      <sheetName val="Thang02-03"/>
      <sheetName val="ၔong hop QL48 - 2"/>
      <sheetName val="Shaet13"/>
      <sheetName val="gVL"/>
      <sheetName val="Mp mai 275"/>
      <sheetName val="PNT-P3"/>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Dong$bac"/>
      <sheetName val="CV den trong to?g"/>
      <sheetName val="?0000000"/>
      <sheetName val="Km266"/>
      <sheetName val="VÃt liÖu"/>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BLDG"/>
      <sheetName val="mua vao"/>
      <sheetName val="chi phi "/>
      <sheetName val="ban ra 10%"/>
      <sheetName val="120"/>
      <sheetName val="IFAD"/>
      <sheetName val="CVHN"/>
      <sheetName val="TCVM"/>
      <sheetName val="RIDP"/>
      <sheetName val="LDNN"/>
      <sheetName val="CDKTJT03"/>
      <sheetName val="Tong hnp QL47"/>
      <sheetName val="Km27%"/>
      <sheetName val="O0 mai 279"/>
      <sheetName val="Op_x0000_mai 280"/>
      <sheetName val="Op mai 28_x0011_"/>
      <sheetName val="5 nam (tac`) (2)"/>
      <sheetName val="D%o nai"/>
      <sheetName val="CTT cao so."/>
      <sheetName val="XNxlva sxdhanKCII"/>
      <sheetName val="CTxay lap mo C_x0010_"/>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K?284"/>
      <sheetName val="t01.06"/>
      <sheetName val="MTL$-INTER"/>
      <sheetName val="TDT-TB?"/>
      <sheetName val="Km280 ? Km281"/>
      <sheetName val="ADKTKT02"/>
      <sheetName val="QD cua "/>
      <sheetName val="TNghiÖ- VL"/>
      <sheetName val="thaß26"/>
      <sheetName val="DŃ02"/>
      <sheetName val="Cac cang UT mua thal Dong bac"/>
      <sheetName val="Dimu"/>
      <sheetName val="Klct"/>
      <sheetName val="Covi"/>
      <sheetName val="Nlvt"/>
      <sheetName val="Innl"/>
      <sheetName val="Invt"/>
      <sheetName val="Chon"/>
      <sheetName val="Qtnv"/>
      <sheetName val="Bqtn"/>
      <sheetName val="Bqtv"/>
      <sheetName val="Giao"/>
      <sheetName val="Dcap"/>
      <sheetName val="Nlie"/>
      <sheetName val="Mnli"/>
      <sheetName val="tuong"/>
      <sheetName val="DG "/>
      <sheetName val="chie԰_x0000__x0000__x0000_Ȁ_x0000_"/>
      <sheetName val="_x000c__x0000__x0000__x0000__x0000__x0000__x0000__x0000__x000d__x0000__x0000__x0000_"/>
      <sheetName val="Giao nhie- vu"/>
      <sheetName val="Ho la "/>
      <sheetName val="CVden nw8ai TCT (1)"/>
      <sheetName val="Thang 07"/>
      <sheetName val="T10-05"/>
      <sheetName val="T9-05"/>
      <sheetName val="t805"/>
      <sheetName val="11T"/>
      <sheetName val="9T"/>
      <sheetName val="gìIÏÝ_x001c_齘_x0013_龜_x0013_ꗃ〒"/>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FORM jc"/>
      <sheetName val="Diem mon hoc"/>
      <sheetName val="Tong hop diem"/>
      <sheetName val="P210-TP20"/>
      <sheetName val="tt chu don"/>
      <sheetName val="CB32"/>
      <sheetName val="HoTen-khong duoc xoa"/>
      <sheetName val="nam2004"/>
      <sheetName val="CDPS3"/>
      <sheetName val="I"/>
      <sheetName val="I_x0005__x0000__x0000_"/>
      <sheetName val="Cong ban 0,7p0,7"/>
      <sheetName val="Km275 - Ke276"/>
      <sheetName val="Km280 - Km2(1"/>
      <sheetName val="Km282 - Kl283"/>
      <sheetName val="Tong hop Op m!i"/>
      <sheetName val="_x0000__x000f__x0000__x0000__x0000_‚ž½"/>
      <sheetName val="_x0000__x000d__x0000__x0000__x0000_âOŽ"/>
      <sheetName val="tldm190337,8"/>
      <sheetName val="GS08)B.hµng"/>
      <sheetName val="Giao nhiem fu"/>
      <sheetName val="QDcea TGD (2)"/>
      <sheetName val="chieud_x0005__x0000__x0000__x0000_"/>
      <sheetName val="chieud"/>
      <sheetName val="CV di ngoai to~g"/>
      <sheetName val="nghi dinhmCP"/>
      <sheetName val="CVpden trong tong"/>
      <sheetName val="5 nam (tach) x2)"/>
      <sheetName val="_x0014_M01"/>
      <sheetName val="Cong baj 2x1,5"/>
      <sheetName val="FUONDER TAN UYEN T12"/>
      <sheetName val=" CHIEU XA  T01"/>
      <sheetName val="ANH KHANH DONG NAI T12 (2)"/>
      <sheetName val="XANG DAU K5"/>
      <sheetName val="ANH HAI T01"/>
      <sheetName val="NAVITRAN T1"/>
      <sheetName val="VAN PHU T01"/>
      <sheetName val="Khach iang le "/>
      <sheetName val="L_x0010_V ®at ®iÖn"/>
      <sheetName val="DUONG BDT 11  823282ms Hao"/>
      <sheetName val="CKTANDINHT1 782346 Huong (2)"/>
      <sheetName val="UNZAT01743972- Phuong(vp) (2)"/>
      <sheetName val="LONGVANT12 759469 Ms Van (2)"/>
      <sheetName val="Cong ban 1,5_x0013_?"/>
      <sheetName val="XXXXX_XX"/>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Cong ban 1,5_x0013_"/>
      <sheetName val="S2_x0000__x0000_1"/>
      <sheetName val="Giao nhÿÿÿÿvu"/>
      <sheetName val="⁋㌱Ա_x0000_䭔㌱س_x0000_䭔ㄠㄴ_x0006_牴湯⁧琠湯౧_x0000_杮楨搠湩⵨偃_x0006_匀敨瑥"/>
      <sheetName val="Chi tiet"/>
      <sheetName val="HHQ2"/>
      <sheetName val="Quy I"/>
      <sheetName val="PTPQIII"/>
      <sheetName val="QuyIII"/>
      <sheetName val="Quy II"/>
      <sheetName val="Q.IV"/>
      <sheetName val="PTPQIV"/>
      <sheetName val="6TDN"/>
      <sheetName val="PTP"/>
      <sheetName val="PTPQII"/>
      <sheetName val="_x0000__x0000_"/>
      <sheetName val="?ong hop QL48 - 2"/>
      <sheetName val="bÑi_x0003__x0000_²r_x0013__x0000_"/>
      <sheetName val="_x000f__x0000_½"/>
      <sheetName val="M pc_x0006__x0000_CamPh_x0000_"/>
      <sheetName val="_x000d_âO"/>
      <sheetName val="QD cua HDQ²_x0000__x0000_)"/>
      <sheetName val="DC2@ï4"/>
      <sheetName val="CDÕTKT2002"/>
      <sheetName val="T[ 131"/>
      <sheetName val="Tong hop xuat kho nvl"/>
      <sheetName val="Xuat kho"/>
      <sheetName val="Tong hopQ48­1"/>
      <sheetName val="CTT NuiC_x000f_eo"/>
      <sheetName val="Kluo-_x0008_ phu"/>
      <sheetName val="QD cua HDQ²_x0000__x0000_€)"/>
      <sheetName val="TO 141"/>
      <sheetName val="GS11- tÝnh KH_x0014_SC§"/>
      <sheetName val="TK33313"/>
      <sheetName val="UK 911"/>
      <sheetName val="CEPS1"/>
      <sheetName val="Km285"/>
      <sheetName val="[PNT-P3.xlsѝKQKDKT'04-1"/>
      <sheetName val="Tong hop ၑL48 - 2"/>
      <sheetName val="Tong hop ?L48 - 2"/>
      <sheetName val="LuÞ_x0016_gT2"/>
      <sheetName val="_x0000__x000a__x0000__x0000__x0000_âO"/>
      <sheetName val="AM"/>
      <sheetName val="ThongSo"/>
      <sheetName val="Bu CL"/>
      <sheetName val="QMCT"/>
      <sheetName val="???????-BLDG"/>
      <sheetName val="AA"/>
      <sheetName val="TH Ky Afh"/>
      <sheetName val="GO THUAN AN T 01 784026 (2)"/>
      <sheetName val="COMPOSIITE SAI SON T 1(2)"/>
      <sheetName val="PEMARAT01 (2)"/>
      <sheetName val="Tong hop so lieu tai nhap kho"/>
      <sheetName val="tai nhap kho"/>
      <sheetName val="Nhap kho"/>
      <sheetName val="Tong ket nhap kho"/>
      <sheetName val="Tong ket"/>
      <sheetName val="CT.XF1"/>
      <sheetName val="_x000c__x0000__x0000__x0000__x0000__x0000__x0000__x0000__x000a__x0000__x0000__x0000_"/>
      <sheetName val="_x0000__x000a__x0000__x0000__x0000_âOŽ"/>
      <sheetName val="HNI"/>
      <sheetName val="Tong hop$Op mai"/>
      <sheetName val="bÑi_x0003_"/>
      <sheetName val="⁋㌱Ա_x0000_䭔㌱س_x0000_䭔ㄠㄴ_x0006_牴湯⁧琠湯౧_x0000_杮楨搠湩⵨偃_x0006_匀頀ᎆ"/>
      <sheetName val="_x000d_â_x0005__x0000_"/>
      <sheetName val="⁋㌱Ա_x0000_䭔㌱س_x0000_䭔ㄠㄴ_x0006_牴湯⁧琠湯౧_x0000_杮楨搠湩⵨偃_x0006_匀䈀ᅪ"/>
      <sheetName val="Temp"/>
      <sheetName val="⁋㌱Ա_x0000_䭔㌱س_x0000_䭔ㄠㄴ_x0006_牴湯⁧琠湯౧_x0000_杮楨搠湩⵨偃_x0006_匀렀቟"/>
      <sheetName val="⁋㌱Ա_x0000_䭔㌱س_x0000_䭔ㄠㄴ_x0006_牴湯⁧琠湯౧_x0000_杮楨搠湩⵨偃_x0006_匀︀ᇕ"/>
      <sheetName val="DGþ"/>
      <sheetName val="PNT_QUO"/>
      <sheetName val="PNghiÖm VL"/>
      <sheetName val="cac ma can huy"/>
      <sheetName val="Hang hong"/>
      <sheetName val="Tham khao"/>
      <sheetName val="hang khong co packing"/>
      <sheetName val="01"/>
      <sheetName val="02"/>
      <sheetName val="03"/>
      <sheetName val="04"/>
      <sheetName val="05"/>
      <sheetName val="07"/>
      <sheetName val="08"/>
      <sheetName val="Dhp+d"/>
      <sheetName val="DC0#"/>
      <sheetName val="_x000f_p m!i 284"/>
      <sheetName val="_x0000__x000f__x0000__x0000__x0000__x0005__x0000__x0000_"/>
      <sheetName val="_x0000_۸ܪ࢈ܪ_x0000_"/>
      <sheetName val="DGh"/>
      <sheetName val="tra-vat-lieu"/>
      <sheetName val="XL4Toppy"/>
      <sheetName val="Op?mai 280"/>
      <sheetName val="chieud_x0005_???"/>
      <sheetName val="Op mai 2_x000c_?"/>
      <sheetName val="?bÑi_x0003_????²r_x0013_?"/>
      <sheetName val="?_x000f_???½"/>
      <sheetName val="??²r"/>
      <sheetName val="?????M pc_x0006_??CamPh??"/>
      <sheetName val="?_x000d_???âO"/>
      <sheetName val="Cong ban 1,5„—_x0013_?"/>
      <sheetName val="??"/>
      <sheetName val="gia x? may"/>
      <sheetName val="⁋㌱Ա?䭔㌱س?䭔ㄠㄴ_x0006_牴湯⁧琠湯౧?杮楨搠湩⵨偃_x0006_匀敨瑥"/>
      <sheetName val="DG("/>
      <sheetName val="bÑi_x0003_?²r_x0013_?"/>
      <sheetName val="T±1 "/>
      <sheetName val="411"/>
      <sheetName val="632"/>
      <sheetName val="333"/>
      <sheetName val="1uÝ1"/>
      <sheetName val="KHTS_x0000__x000d_2"/>
      <sheetName val="luongt_x0000_ang12"/>
      <sheetName val="FORM (c"/>
      <sheetName val="02.05.07"/>
      <sheetName val="03.05.07"/>
      <sheetName val="04.05.07"/>
      <sheetName val="05.05.07"/>
      <sheetName val="06.05.07"/>
      <sheetName val="07.05.07"/>
      <sheetName val="08.05.07"/>
      <sheetName val="09.05.07"/>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PNT-P3.xls?KQKDKT'04-1"/>
      <sheetName val="CV di ngoai tone (2)"/>
      <sheetName val="[PNT-P3.xlsMMatduong"/>
      <sheetName val="???_x0000_???_x0000_???_x0006_??????_x0000_??????_x0006_???"/>
      <sheetName val="[PNT-P3.xls]XXXXX\XX"/>
      <sheetName val="[PNT-P3.xls]C/c t)eu"/>
      <sheetName val="[PNT-P3.xls]C4ulu/ngq.1.05"/>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_x0000__x000f__x0000_︀ᇕ԰_x0000_缀"/>
      <sheetName val="[PNT-P3.xlsѝKQKDKTﴀ셅u淪洂"/>
      <sheetName val="GS09-chi TM"/>
      <sheetName val="_x0000__x000f__x0000__x0000__x0000_‚竈_x0013_"/>
      <sheetName val="⁋㌱Ա_x0000_䭔㌱س_x0000_䭔ㄠㄴ_x0006_牴湯⁧琠湯౧_x0000_杮楨搠湩⵨偃_x0006_匀저፺"/>
      <sheetName val="⁋㌱Ա_x0000_䭔㌱س_x0000_䭔ㄠㄴ_x0006_牴湯⁧琠湯౧_x0000_杮楨搠湩⵨偃_x0006_匀㠀ᎍ"/>
      <sheetName val="_x0000__x000f__x0000__x0000__x0000_‚헾】"/>
      <sheetName val="⁋㌱Ա_x0000_䭔㌱س_x0000_䭔ㄠㄴ_x0006_牴湯⁧琠湯౧_x0000_杮楨搠湩⵨偃_x0006_匀ࠀ╵"/>
      <sheetName val="⁋㌱Ա_x0000_䭔㌱س_x0000_䭔ㄠㄴ_x0006_牴湯⁧琠湯౧_x0000_杮楨搠湩⵨偃_x0006_匀렀፶"/>
      <sheetName val="⁋㌱Ա_x0000_䭔㌱س_x0000_䭔ㄠㄴ_x0006_牴湯⁧琠湯౧_x0000_杮楨搠湩⵨偃_x0006_匀԰_x0000_"/>
      <sheetName val="⁋㌱Ա_x0000_䭔㌱س_x0000_䭔ㄠㄴ_x0006_牴湯⁧琠湯౧_x0000_杮楨搠湩⵨偃_x0006_匀㠀Ẅ"/>
      <sheetName val="⁋㌱Ա_x0000_䭔㌱س_x0000_䭔ㄠㄴ_x0006_牴湯⁧琠湯౧_x0000_杮楨搠湩⵨偃_x0006_匀᥸"/>
      <sheetName val="⁋㌱Ա_x0000_䭔㌱س_x0000_䭔ㄠㄴ_x0006_牴湯⁧琠湯౧_x0000_杮楨搠湩⵨偃_x0006_匀栀ṵ"/>
      <sheetName val="⁋㌱Ա_x0000_䭔㌱س_x0000_䭔ㄠㄴ_x0006_牴湯⁧琠湯౧_x0000_杮楨搠湩⵨偃_x0006_匀︀㗕"/>
      <sheetName val="⁋㌱Ա_x0000_䭔㌱س_x0000_䭔ㄠㄴ_x0006_牴湯⁧琠湯౧_x0000_杮楨搠湩⵨偃_x0006_匀栀▆"/>
      <sheetName val="⁋㌱Ա_x0000_䭔㌱س_x0000_䭔ㄠㄴ_x0006_牴湯⁧琠湯౧_x0000_杮楨搠湩⵨偃_x0006_匀╿"/>
      <sheetName val="_x000c__x0000__x0000__x0000__x0000__x0000__x0000__x0000__x000d__x0000__x0000_Õ"/>
      <sheetName val="bÑi_x0003__x0000_²r_x0013_"/>
      <sheetName val="bÑi_x0003__x0000_²r_x0013_("/>
      <sheetName val="_x0000__x000f__x0000__x0000__x0000_‚眨,"/>
      <sheetName val="_x0000__x000f__x0000__x0000__x0000_‚禈."/>
      <sheetName val="bÑi_x0003__x0000_²r_x0013_"/>
      <sheetName val="gìIÏÝ_x001c_齘_x0013_龜저ងఀ"/>
      <sheetName val="_x0000__x000f__x0000__x0000__x0000_‚稸1"/>
      <sheetName val="gìIÏÝ_x001c_齘_x0013_龜저ᥲఀ"/>
      <sheetName val="⁋㌱Ա_x0000_䭔㌱س_x0000_䭔ㄠㄴ_x0006_牴湯⁧琠湯౧_x0000_杮楨搠湩⵨偃_x0006_匀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ࠀ⩷"/>
      <sheetName val="QUY IV _x0005__x0000_"/>
      <sheetName val="p"/>
      <sheetName val="KHTS"/>
      <sheetName val="co_x0005__x0000__x0000__x0000_"/>
      <sheetName val="Tong hop Mctduong"/>
      <sheetName val="KHTS?_x000d_2"/>
      <sheetName val="⁋㌱Ա_x0000_䭔㌱س_x0000_䭔ㄠㄴ_x0006_牴湯⁧琠湯౧_x0000_杮楨搠湩⵨偃_x0006_匀㠀䂅"/>
      <sheetName val="SYSTEMT1 780851-Ms thao (2)"/>
      <sheetName val="PUKYONG T1"/>
      <sheetName val="ASIAPAINT T11"/>
      <sheetName val="SEUNGBO T11 782173 Ms Suong (2)"/>
      <sheetName val="KONICAT12(2)"/>
      <sheetName val=" CHAN NUOIT12750622 Ms Tinh (2)"/>
      <sheetName val="NS t01784465 Ms quyen (2)"/>
      <sheetName val="POMINAT01  (2)"/>
      <sheetName val="COTTOT01 711018 Ms nuong (2)"/>
      <sheetName val="SuBINHDUONGT 01 "/>
      <sheetName val="_x0000__x000f__x0000_䠀᡿谀᡿︀"/>
      <sheetName val="chie԰???Ȁ?"/>
      <sheetName val="_x000c_???????_x000d_???"/>
      <sheetName val="?_x000f_???‚ž½"/>
      <sheetName val="?_x000d_???âOŽ"/>
      <sheetName val="I_x0005_??"/>
      <sheetName val="S2??1"/>
      <sheetName val="TH  goi _x0014_-x"/>
      <sheetName val="_x0000__x0000_di trong  tong"/>
      <sheetName val="Monthly production actual"/>
      <sheetName val="P201-TP20"/>
      <sheetName val="[PNT-P3.xls][PNT-P3.xls]XXXXX\X"/>
      <sheetName val="Tkng hop QL48 - 2"/>
      <sheetName val="MHET1 784028 lan anh (2)"/>
      <sheetName val="t_x0000_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_x000d_C"/>
      <sheetName val="Shee46"/>
      <sheetName val="X_x000c_4Poppy"/>
      <sheetName val="CV den ng/ai TCT (3)"/>
      <sheetName val="[PNT-P3.xls][PNT-P3.xls][PNT-P3"/>
      <sheetName val="DS"/>
      <sheetName val="_x000f_?½"/>
      <sheetName val="M pc_x0006_?CamPh?"/>
      <sheetName val="⁋㌱Ա_x0000_䭔㌱س_x0000_䭔ㄠㄴ_x0006_牴湯⁧琠湯౧_x0000_杮楨搠湩_x0005__x0000__x0000__x0000__x0000_"/>
      <sheetName val="_PNT-P3.xlsUTong hop (2)"/>
      <sheetName val="_PNT-P3.xlsUKm279 - Km280"/>
      <sheetName val="Op"/>
      <sheetName val="_PNT-P3.xlsѝKQKDKT'04-1"/>
      <sheetName val="CV den trong to_g"/>
      <sheetName val="_0000000"/>
      <sheetName val="__-BLDG"/>
      <sheetName val="gia x"/>
      <sheetName val="K_284"/>
      <sheetName val="_ong hop QL48 - 2"/>
      <sheetName val="⁋㌱Ա"/>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_x0000_trong tong"/>
      <sheetName val="Tuongcha."/>
      <sheetName val="Km27_x0015_"/>
      <sheetName val="5 lam (tach) (2)"/>
      <sheetName val="TK 134"/>
      <sheetName val="KHTSBD2"/>
      <sheetName val="CDKTKD03"/>
      <sheetName val="KPKDKT'03-1"/>
      <sheetName val="_x0000__x000a__x0000__x0000__x0000_âO԰"/>
      <sheetName val="_x000c_"/>
      <sheetName val="QD cua HDQ²"/>
      <sheetName val="chie԰"/>
      <sheetName val="S2"/>
      <sheetName val="_x000f_"/>
      <sheetName val="M pc_x0006_"/>
      <sheetName val="luongt"/>
      <sheetName val="???"/>
      <sheetName val="Cong ban_x0009__x0000__x0009__x0000__x0004__x0000__x0003_"/>
      <sheetName val="Cong ban _x0000_ _x0000__x0004__x0000__x0003_"/>
      <sheetName val="Èoasen"/>
      <sheetName val="TDT-TB_"/>
      <sheetName val="Km280 _ Km281"/>
      <sheetName val="T_ 131"/>
      <sheetName val="Cong ban 1,5_x0013__"/>
      <sheetName val="_______-BLDG"/>
      <sheetName val="Op_mai 280"/>
      <sheetName val="chieud_x0005____"/>
      <sheetName val="Op mai 2_x000c__"/>
      <sheetName val="_bÑi_x0003_____²r_x0013__"/>
      <sheetName val="__x000f____½"/>
      <sheetName val="__²r"/>
      <sheetName val="_____M pc_x0006___CamPh__"/>
      <sheetName val="__x000d____âO"/>
      <sheetName val="Cong ban 1,5„—_x0013__"/>
      <sheetName val="__"/>
      <sheetName val="gia x_ may"/>
      <sheetName val="⁋㌱Ա_䭔㌱س_䭔ㄠㄴ_x0006_牴湯⁧琠湯౧_杮楨搠湩⵨偃_x0006_匀敨瑥"/>
      <sheetName val="C_c t)eu"/>
      <sheetName val="C4ulu_ngq.1.05"/>
      <sheetName val="_âO"/>
      <sheetName val="_âOŽ"/>
      <sheetName val="luongt?ang12"/>
      <sheetName val="?_x000a_???âO"/>
      <sheetName val="_x000c_???????_x000a_???"/>
      <sheetName val="QD cua HDQ²??)"/>
      <sheetName val="?_x000a_???âOŽ"/>
      <sheetName val="QD cua HDQ²??€)"/>
      <sheetName val="chieuda"/>
      <sheetName val="7 nam (tach)"/>
      <sheetName val="KQKD02-0 (2)"/>
      <sheetName val="KH&quot;2003"/>
      <sheetName val="Tuongchah"/>
      <sheetName val="Km2:4"/>
      <sheetName val="TK 931"/>
      <sheetName val="CDKP"/>
      <sheetName val="_x0000__x000f__x0000__x0000__x0000_‚嫌_x001a_"/>
      <sheetName val="41¹"/>
      <sheetName val="Cong ban`1,5x1,5"/>
      <sheetName val="gia!he1"/>
      <sheetName val="k angluc"/>
      <sheetName val="giai he  "/>
      <sheetName val="CC@S03"/>
      <sheetName val="_x0005_"/>
      <sheetName val="_x000f_?‚ž½"/>
      <sheetName val="_x000c_?_x000d_"/>
      <sheetName val="_x000c_?_x000a_"/>
      <sheetName val="⁋㌱Ա_x0000_䭔㌱س_x0000_䭔ㄠㄴ_x0006_牴湯⁧琠湯౧_x0000_杮楨搠湩⵨偃_x0006_匀뀀콙"/>
      <sheetName val="IBASE"/>
      <sheetName val="M pc_x0006__x0000_CamPhþ"/>
      <sheetName val="chieuday"/>
      <sheetName val="tÿ-01"/>
      <sheetName val="KQKDKT'04-1_x0000__x0000__x0000__x0000__x0018_[PNT-P3.xls]"/>
      <sheetName val="GS08-B.hµng_x0000__x0000__x0000__x0000__x0018_[PNT-P3.xls]pha"/>
      <sheetName val="Sheet16_x0000__x0000__x0000__x0000__x0016_[PNT-P3.xls]gia xe "/>
      <sheetName val="Np mai 280"/>
      <sheetName val="_x0000__x0000__x0005__x0000__x0000__x0000_!._x0001__x0001_ _x0004__x0008__x0002_"/>
      <sheetName val="Op mai_x0000_276"/>
      <sheetName val="Op mai_x0000_281"/>
      <sheetName val="COAT]WRAP_QIOT__3"/>
      <sheetName val="t6_x000d_01"/>
      <sheetName val="412-"/>
      <sheetName val="Op mai?276"/>
      <sheetName val="Op mai?281"/>
      <sheetName val="TK42ı"/>
      <sheetName val="xnt 1ãµP"/>
      <sheetName val="bÑi_x0003__x0000_²r_x0013__x0005_"/>
      <sheetName val="_x0000_Ä"/>
      <sheetName val="QD_x0000__x0001_a TGD (2)"/>
      <sheetName val="Cm276 - Ke277"/>
      <sheetName val="BTH phi"/>
      <sheetName val="Vat tu"/>
      <sheetName val="_x0000_✧_x0000__x0000__x0000__x0000__x0000__x0001__x0000_&amp;_x0000_✧_x0000__x0000__x0000__x0000__x0000__x0001__x0000_"/>
      <sheetName val="cn_tonghop"/>
      <sheetName val="capnhat"/>
      <sheetName val="dmtk"/>
      <sheetName val="dmcn"/>
      <sheetName val="chitiet"/>
      <sheetName val="DG"/>
      <sheetName val="GT.TT"/>
      <sheetName val="HESO"/>
      <sheetName val="pp1p"/>
      <sheetName val="pp3p_NC"/>
      <sheetName val="pp3p "/>
      <sheetName val="gia x may"/>
      <sheetName val="Op mai 2_x000c_"/>
      <sheetName val="M pc_x0006_CamPh"/>
      <sheetName val="Cong ban 1,5„—_x0013_"/>
      <sheetName val="Opmai 280"/>
      <sheetName val="_x000c__x000d_"/>
      <sheetName val="I_x0005_"/>
      <sheetName val="_x000f_‚ž½"/>
      <sheetName val="_x000d_âOŽ"/>
      <sheetName val="chieud_x0005_"/>
      <sheetName val="_x000a_âO"/>
      <sheetName val="_x000c__x000a_"/>
      <sheetName val="_x000a_âOŽ"/>
      <sheetName val="_x000d_â_x0005_"/>
      <sheetName val="_x000f__x0005_"/>
      <sheetName val="KHTS_x000d_2"/>
      <sheetName val="luongtang12"/>
      <sheetName val="?????????_x0006_????????????_x0006_???"/>
      <sheetName val="_x000f_︀ᇕ԰缀"/>
      <sheetName val="_x000f_‚竈_x0013_"/>
      <sheetName val="_x000f_‚헾】"/>
      <sheetName val="_x000c__x000d_Õ"/>
      <sheetName val="_x000f_‚眨,"/>
      <sheetName val="_x000f_‚禈."/>
      <sheetName val="_x000f_‚稸1"/>
      <sheetName val="QUY IV _x0005_"/>
      <sheetName val="co_x0005_"/>
      <sheetName val="_x000f_䠀᡿谀᡿︀"/>
      <sheetName val="t1-01"/>
      <sheetName val="CV dentrong tong"/>
      <sheetName val="_x000a_âO԰"/>
      <sheetName val="Cong ban  _x0004__x0003_"/>
      <sheetName val="_x000f_‚嫌_x001a_"/>
      <sheetName val="M pc_x0006_CamPhþ"/>
      <sheetName val="KQKDKT'04-1_x0018_[PNT-P3.xls]"/>
      <sheetName val="GS08-B.hµng_x0018_[PNT-P3.xls]pha"/>
      <sheetName val="Sheet16_x0016_[PNT-P3.xls]gia xe "/>
      <sheetName val="_x0005_!._x0001__x0001_ _x0004__x0008__x0002_"/>
      <sheetName val="Op mai276"/>
      <sheetName val="Op mai281"/>
      <sheetName val="QD_x0001_a TG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sheetData sheetId="324"/>
      <sheetData sheetId="325"/>
      <sheetData sheetId="326"/>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refreshError="1"/>
      <sheetData sheetId="386" refreshError="1"/>
      <sheetData sheetId="387" refreshError="1"/>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sheetData sheetId="423"/>
      <sheetData sheetId="424"/>
      <sheetData sheetId="425"/>
      <sheetData sheetId="426" refreshError="1"/>
      <sheetData sheetId="427" refreshError="1"/>
      <sheetData sheetId="428"/>
      <sheetData sheetId="429"/>
      <sheetData sheetId="430" refreshError="1"/>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refreshError="1"/>
      <sheetData sheetId="449"/>
      <sheetData sheetId="450"/>
      <sheetData sheetId="451"/>
      <sheetData sheetId="452"/>
      <sheetData sheetId="453"/>
      <sheetData sheetId="454"/>
      <sheetData sheetId="455"/>
      <sheetData sheetId="456"/>
      <sheetData sheetId="457"/>
      <sheetData sheetId="458"/>
      <sheetData sheetId="459" refreshError="1"/>
      <sheetData sheetId="460"/>
      <sheetData sheetId="461"/>
      <sheetData sheetId="462"/>
      <sheetData sheetId="463"/>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refreshError="1"/>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refreshError="1"/>
      <sheetData sheetId="617"/>
      <sheetData sheetId="618"/>
      <sheetData sheetId="619"/>
      <sheetData sheetId="620"/>
      <sheetData sheetId="621"/>
      <sheetData sheetId="622"/>
      <sheetData sheetId="623"/>
      <sheetData sheetId="624"/>
      <sheetData sheetId="625"/>
      <sheetData sheetId="626" refreshError="1"/>
      <sheetData sheetId="627" refreshError="1"/>
      <sheetData sheetId="628" refreshError="1"/>
      <sheetData sheetId="629" refreshError="1"/>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sheetData sheetId="662" refreshError="1"/>
      <sheetData sheetId="663"/>
      <sheetData sheetId="664"/>
      <sheetData sheetId="665" refreshError="1"/>
      <sheetData sheetId="666" refreshError="1"/>
      <sheetData sheetId="667"/>
      <sheetData sheetId="668"/>
      <sheetData sheetId="669"/>
      <sheetData sheetId="670"/>
      <sheetData sheetId="671"/>
      <sheetData sheetId="672"/>
      <sheetData sheetId="673"/>
      <sheetData sheetId="674"/>
      <sheetData sheetId="675"/>
      <sheetData sheetId="676"/>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refreshError="1"/>
      <sheetData sheetId="687" refreshError="1"/>
      <sheetData sheetId="688"/>
      <sheetData sheetId="689"/>
      <sheetData sheetId="690"/>
      <sheetData sheetId="691"/>
      <sheetData sheetId="692"/>
      <sheetData sheetId="693"/>
      <sheetData sheetId="694" refreshError="1"/>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sheetData sheetId="711"/>
      <sheetData sheetId="712" refreshError="1"/>
      <sheetData sheetId="713" refreshError="1"/>
      <sheetData sheetId="714" refreshError="1"/>
      <sheetData sheetId="715"/>
      <sheetData sheetId="716" refreshError="1"/>
      <sheetData sheetId="717" refreshError="1"/>
      <sheetData sheetId="718"/>
      <sheetData sheetId="719" refreshError="1"/>
      <sheetData sheetId="720"/>
      <sheetData sheetId="721" refreshError="1"/>
      <sheetData sheetId="722" refreshError="1"/>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sheetData sheetId="735"/>
      <sheetData sheetId="736"/>
      <sheetData sheetId="737" refreshError="1"/>
      <sheetData sheetId="738"/>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sheetData sheetId="753" refreshError="1"/>
      <sheetData sheetId="754" refreshError="1"/>
      <sheetData sheetId="755" refreshError="1"/>
      <sheetData sheetId="756" refreshError="1"/>
      <sheetData sheetId="757" refreshError="1"/>
      <sheetData sheetId="758" refreshError="1"/>
      <sheetData sheetId="759"/>
      <sheetData sheetId="760" refreshError="1"/>
      <sheetData sheetId="761" refreshError="1"/>
      <sheetData sheetId="762" refreshError="1"/>
      <sheetData sheetId="763" refreshError="1"/>
      <sheetData sheetId="764"/>
      <sheetData sheetId="765"/>
      <sheetData sheetId="766"/>
      <sheetData sheetId="767"/>
      <sheetData sheetId="768" refreshError="1"/>
      <sheetData sheetId="769"/>
      <sheetData sheetId="770"/>
      <sheetData sheetId="771" refreshError="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sheetData sheetId="817" refreshError="1"/>
      <sheetData sheetId="818" refreshError="1"/>
      <sheetData sheetId="819" refreshError="1"/>
      <sheetData sheetId="820"/>
      <sheetData sheetId="821"/>
      <sheetData sheetId="822"/>
      <sheetData sheetId="823"/>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sheetData sheetId="1053"/>
      <sheetData sheetId="1054"/>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refreshError="1"/>
      <sheetData sheetId="1135" refreshError="1"/>
      <sheetData sheetId="1136" refreshError="1"/>
      <sheetData sheetId="1137" refreshError="1"/>
      <sheetData sheetId="1138"/>
      <sheetData sheetId="1139" refreshError="1"/>
      <sheetData sheetId="1140" refreshError="1"/>
      <sheetData sheetId="1141" refreshError="1"/>
      <sheetData sheetId="1142" refreshError="1"/>
      <sheetData sheetId="1143"/>
      <sheetData sheetId="1144" refreshError="1"/>
      <sheetData sheetId="1145"/>
      <sheetData sheetId="1146" refreshError="1"/>
      <sheetData sheetId="1147"/>
      <sheetData sheetId="1148"/>
      <sheetData sheetId="1149"/>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refreshError="1"/>
      <sheetData sheetId="1179" refreshError="1"/>
      <sheetData sheetId="1180"/>
      <sheetData sheetId="1181" refreshError="1"/>
      <sheetData sheetId="1182" refreshError="1"/>
      <sheetData sheetId="1183" refreshError="1"/>
      <sheetData sheetId="1184" refreshError="1"/>
      <sheetData sheetId="1185"/>
      <sheetData sheetId="1186" refreshError="1"/>
      <sheetData sheetId="1187"/>
      <sheetData sheetId="1188" refreshError="1"/>
      <sheetData sheetId="1189"/>
      <sheetData sheetId="1190"/>
      <sheetData sheetId="1191"/>
      <sheetData sheetId="1192" refreshError="1"/>
      <sheetData sheetId="1193" refreshError="1"/>
      <sheetData sheetId="1194" refreshError="1"/>
      <sheetData sheetId="1195" refreshError="1"/>
      <sheetData sheetId="1196"/>
      <sheetData sheetId="1197"/>
      <sheetData sheetId="1198"/>
      <sheetData sheetId="1199"/>
      <sheetData sheetId="1200"/>
      <sheetData sheetId="1201" refreshError="1"/>
      <sheetData sheetId="1202" refreshError="1"/>
      <sheetData sheetId="1203"/>
      <sheetData sheetId="1204"/>
      <sheetData sheetId="1205"/>
      <sheetData sheetId="1206"/>
      <sheetData sheetId="1207"/>
      <sheetData sheetId="1208"/>
      <sheetData sheetId="1209"/>
      <sheetData sheetId="1210" refreshError="1"/>
      <sheetData sheetId="1211"/>
      <sheetData sheetId="1212"/>
      <sheetData sheetId="1213"/>
      <sheetData sheetId="1214"/>
      <sheetData sheetId="1215"/>
      <sheetData sheetId="1216"/>
      <sheetData sheetId="1217" refreshError="1"/>
      <sheetData sheetId="1218"/>
      <sheetData sheetId="1219"/>
      <sheetData sheetId="1220"/>
      <sheetData sheetId="1221" refreshError="1"/>
      <sheetData sheetId="1222" refreshError="1"/>
      <sheetData sheetId="1223" refreshError="1"/>
      <sheetData sheetId="1224" refreshError="1"/>
      <sheetData sheetId="1225"/>
      <sheetData sheetId="1226"/>
      <sheetData sheetId="1227" refreshError="1"/>
      <sheetData sheetId="1228" refreshError="1"/>
      <sheetData sheetId="1229" refreshError="1"/>
      <sheetData sheetId="1230"/>
      <sheetData sheetId="1231" refreshError="1"/>
      <sheetData sheetId="1232" refreshError="1"/>
      <sheetData sheetId="1233"/>
      <sheetData sheetId="1234"/>
      <sheetData sheetId="1235"/>
      <sheetData sheetId="1236"/>
      <sheetData sheetId="1237"/>
      <sheetData sheetId="1238" refreshError="1"/>
      <sheetData sheetId="1239"/>
      <sheetData sheetId="1240" refreshError="1"/>
      <sheetData sheetId="1241" refreshError="1"/>
      <sheetData sheetId="1242" refreshError="1"/>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sheetName val="MTO REV.2(ARMOR)"/>
      <sheetName val="vcdn"/>
      <sheetName val="culyvcdn"/>
      <sheetName val="dtxl"/>
      <sheetName val="ddai"/>
      <sheetName val="denbu"/>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XL4Test5"/>
      <sheetName val="Congty"/>
      <sheetName val="VPPN"/>
      <sheetName val="XN74"/>
      <sheetName val="XN54"/>
      <sheetName val="XN33"/>
      <sheetName val="NK96"/>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gtxl-duone(11m)"/>
      <sheetName val="tong hop"/>
      <sheetName val="phan tich DG"/>
      <sheetName val="gia vat lieu"/>
      <sheetName val="gia xe may"/>
      <sheetName val="gia nhan cong"/>
      <sheetName val="'pmb"/>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C47-456"/>
      <sheetName val="C46"/>
      <sheetName val="C47-PII"/>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C.t)êt C.ty"/>
      <sheetName val="["/>
      <sheetName val="pt0-1"/>
      <sheetName val="kp0-1"/>
      <sheetName val="0-1"/>
      <sheetName val="pt2-3"/>
      <sheetName val="thkp2-3"/>
      <sheetName val="clvl"/>
      <sheetName val="2-3"/>
      <sheetName val="cl1-2"/>
      <sheetName val="thkp1-2"/>
      <sheetName val="clvl1-2"/>
      <sheetName val="1-2"/>
      <sheetName val="tra-vat-lieu"/>
      <sheetName val="Thuc thanh"/>
      <sheetName val="Sheet3"/>
      <sheetName val="DG "/>
      <sheetName val="T.HDÔ CN"/>
      <sheetName val="PEDESB"/>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tkkt-ql38-1-g-2"/>
      <sheetName val="DCNCII"/>
      <sheetName val="TH_DTXL_luu"/>
      <sheetName val="chitimc"/>
      <sheetName val="MTO REV.0"/>
      <sheetName val="CN kho doi"/>
      <sheetName val="CTHTchua TTn?ib?"/>
      <sheetName val="CN2004 N?p TCT"/>
      <sheetName val="BANGTRA"/>
      <sheetName val="TN"/>
      <sheetName val="ND"/>
      <sheetName val="btra"/>
      <sheetName val="CN Tl￸04"/>
      <sheetName val="dtxl-du_x0000_n_x0000_"/>
      <sheetName val="t02"/>
      <sheetName val="BaoVe"/>
      <sheetName val="Tr Cay"/>
      <sheetName val="T071"/>
      <sheetName val="TRONG CAY T8 (2)"/>
      <sheetName val="gtxl-euone(11m)"/>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ra_bang"/>
      <sheetName val="T1-05"/>
      <sheetName val="T2-05"/>
      <sheetName val="T3-05"/>
      <sheetName val="T4-05"/>
      <sheetName val="T5-05"/>
      <sheetName val="T6-05"/>
      <sheetName val="T7-05"/>
      <sheetName val="T8-05"/>
      <sheetName val="T9-05"/>
      <sheetName val="T10-05"/>
      <sheetName val="T11-05"/>
      <sheetName val="T12-05"/>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gtxl-duoîe(11m)"/>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V@PN"/>
      <sheetName val="CTHTc(u_x0000_ _x0000_T*?ib?"/>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dtxl-du?n?"/>
      <sheetName val="_x0001_Y?_x0004_???’_x0001_Y?_x0004_???“_x0001_Y?_x0004_???”_x0001_Y?_x0004_???"/>
      <sheetName val="_x0001_Y?_x0004_???ž_x0001_Y?_x0004_???Ÿ_x0001_Y?_x0004_??? _x0001_Y?_x0004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L????????"/>
      <sheetName val="1-2_x0000__x0000__x0000__x0000__x0000__x0000__x0000__x0000__x0000__x0000__x0000_냼η_x0000__x0004__x0000__x0000__x0000__x0000__x0000__x0000_钌έ_x0000__x0000__x0000__x0000__x0000_"/>
      <sheetName val="MTL$-INTER"/>
      <sheetName val="CN kho ðoi"/>
      <sheetName val="CTHTchýa TTn?ib?"/>
      <sheetName val="_x0001_Y_x0000__x0004__x0000__x0000__x0000_?_x0001_Y_x0000__x0004__x0000__x0000__x0000__x0001_Y_x0000__x0004__x0000__x0000__x0000_ _x0001_Y_x0000__x0004__x0000__x0000__x0000_"/>
      <sheetName val="Truot_nen"/>
      <sheetName val="_pmb"/>
      <sheetName val="_"/>
      <sheetName val="_x0001_Y"/>
      <sheetName val="CTHTchua TTn_ib_"/>
      <sheetName val="CN2004 N_p TCT"/>
      <sheetName val="VapLieu"/>
      <sheetName val="Tong KLBS"/>
      <sheetName val="BaocaoC.noHopC."/>
      <sheetName val="dtxl-du"/>
      <sheetName val="CTHTchýa TTn_ib_"/>
      <sheetName val="CTHTc(u"/>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giႀ￸nhan cong"/>
      <sheetName val="KLDG_x0014_T&lt;120% (2)"/>
      <sheetName val="_x0018_XXXXXX0"/>
      <sheetName val="N/ Ca.N"/>
      <sheetName val="CTHTchưa TTn᳙ibộ"/>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x0001_Y__x0004____’_x0001_Y__x0004____“_x0001_Y__x0004____”_x0001_Y__x0004____"/>
      <sheetName val="_x0001_Y__x0004____ž_x0001_Y__x0004____Ÿ_x0001_Y__x0004____ 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VL________"/>
      <sheetName val="ATM"/>
      <sheetName val="BCA"/>
      <sheetName val="Anca"/>
      <sheetName val="TT Luong"/>
      <sheetName val="TTATM"/>
      <sheetName val="Duyet"/>
      <sheetName val="1-2???????????냼η?_x0004_??????钌έ?????"/>
      <sheetName val="[tkkt-ql38-1-g-2.xls_gtxl-cau"/>
      <sheetName val="ctTBA"/>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thdt"/>
      <sheetName val="ptvl0-1"/>
      <sheetName val="ptvl4-5"/>
      <sheetName val="4-5"/>
      <sheetName val="ptvl3-4"/>
      <sheetName val="3-4"/>
      <sheetName val="ptvl2-3"/>
      <sheetName val="vlcong"/>
      <sheetName val="ptvl1-2"/>
      <sheetName val="nhan cong"/>
      <sheetName val="_x0001_Y?_x0004_?Â_x0001_Y?_x0004_?Ã_x0001_Y?_x0004_?Ä_x0001_Y?_x0004_?Å_x0001_Y?_x0004_Æ_x0001_"/>
      <sheetName val="dtxl-du_n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_x0000__x0004__x0000__x0000__x0000_™_x0001_Y_x0000__x0004__x0000__x0000__x0000_š_x0001_Y_x0000__x0004__x0000__x0000__x0000_›_x0001_Y_x0000__x0004__x0000__x0000__x0000_œ_x0001_"/>
      <sheetName val="CN Tl?04"/>
      <sheetName val="_x0000__x0004__x0000__x0000__x0000_½_x0001_Y_x0000__x0004__x0000__x0000__x0000_¾_x0001_Y_x0000__x0004__x0000__x0000_¿_x0001_Y_x0000__x0004__x0000__x0000__x0000_À_x0001_"/>
      <sheetName val="N_ Ca.N"/>
      <sheetName val="CTHTc(u? ?T*?ib?"/>
      <sheetName val="TSO_CHUNG"/>
      <sheetName val="DTCTtÑuy"/>
      <sheetName val="Box-Girder"/>
      <sheetName val="_x0001_Y?_x0004_????_x0001_Y?_x0004_???_x0001_Y?_x0004_??? _x0001_Y?_x0004_???"/>
      <sheetName val="_x0001_Y?_x0004_?¶_x0001_Y_x0004_?·_x0001_Y?_x0004_?¸_x0001_Y?_x0004_?¹_x0001_Y?_x0004_?º_x0001_Y"/>
      <sheetName val="_x0001_Y?_x0004_?ª_x0001_Y?_x0004_?«_x0001_Y?_x0004_?¬_x0001_Y?_x0004_?­_x0001_Y_x0004_?®_x0001_"/>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뉃_x0000_Tchưa TTnộibộ"/>
      <sheetName val="7_x0010_000000"/>
      <sheetName val="Shmet2"/>
      <sheetName val="\.HopCNo"/>
      <sheetName val="T_HDÔ_CN"/>
      <sheetName val="_x0001_Y__x0004______x0001_Y__x0004_____x0001_Y__x0004____ _x0001_Y__x0004____"/>
      <sheetName val="CTHTc(u_ _T__ib_"/>
      <sheetName val="Tien do thi²_x0000__x0000_g"/>
      <sheetName val="tkku-ql38-1-g-2"/>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CN_kho_doi"/>
      <sheetName val="CTHTchua_TTn?ib?"/>
      <sheetName val="CN2004_N?p_TCT"/>
      <sheetName val="_x0001_Y_x0000__x0004__x0000__x0000__x0000_?_x0001_Y_x0000__x0004__x0000__x0000__x0000_Ÿ_x0001_Y_x0000__x0004__x0000__x0000__x0000_ _x0001_Y_x0000__x0004__x0000__x0000__x0000_"/>
      <sheetName val="Y’Y“Y”Y•Y–Y—Y˜Y™YšY›Yœ"/>
      <sheetName val="YžYŸY Y¡Y¢Y£Y¤Y¥Y¦Y§Y¨"/>
      <sheetName val="_x0004_?™_x0001_Y?_x0004_?š_x0001_Y?_x0004_?›_x0001_Y?_x0004_?œ_x0001_"/>
      <sheetName val="_x0001_Y?_x0004_????_x0001_Y?_x0004_???Ÿ_x0001_Y?_x0004_??? _x0001_Y?_x0004_???"/>
      <sheetName val="MTO REV.2(ARMOR)"/>
      <sheetName val="Soil"/>
      <sheetName val="TH_x000d_DTXL-luu"/>
      <sheetName val="CPXD-TT-04-G_x0011_"/>
      <sheetName val="DTCT_x000d_G1"/>
      <sheetName val="t-ql38-1-g-2.xls][_x0000__x0000__x0000__x0000__x0000__x0000__x0000__x0000__x0000__x0000__x0000_??"/>
      <sheetName val="BaocanC.No2"/>
      <sheetName val="heso"/>
      <sheetName val="ptvt"/>
      <sheetName val="TH_x000a_DTXL-luu"/>
      <sheetName val="DTCT_x000a_G1"/>
      <sheetName val="t-ql38-1-g-2.xls][?????????????"/>
      <sheetName val="뉃?Tchưa TTnộibộ"/>
      <sheetName val="gi??nhan cong"/>
      <sheetName val="_x0000__x0004__x0000__x0000__x0000__x0001_Y_x0000__x0004__x0000__x0000__x0000_?_x0001_Y_x0000__x0004__x0000__x0000__x0000__x0001_Y_x0000__x0004__x0000__x0000__x0000__x0001_"/>
      <sheetName val="_x0001_Y__x0004__Â_x0001_Y__x0004__Ã_x0001_Y__x0004__Ä_x0001_Y__x0004__Å_x0001_Y__x0004__Æ_x0001_"/>
      <sheetName val="_x0001_Y__x0004__¶_x0001_Y_x0004__·_x0001_Y__x0004__¸_x0001_Y__x0004__¹_x0001_Y__x0004__º_x0001_Y"/>
      <sheetName val="_x0001_Y__x0004__ª_x0001_Y__x0004__«_x0001_Y__x0004__¬_x0001_Y__x0004__­_x0001_Y_x0004__®_x0001_"/>
      <sheetName val="Dữ liệu"/>
      <sheetName val="Khối lượng"/>
      <sheetName val="Dự toán"/>
      <sheetName val="Vật tư"/>
      <sheetName val="Phân tích"/>
      <sheetName val="&lt;Phân tích&gt;"/>
      <sheetName val="Kinh phí"/>
      <sheetName val="Thuyết minh"/>
      <sheetName val="Bìa HS"/>
      <sheetName val="Tiến độ"/>
      <sheetName val="Thanh,Toan"/>
      <sheetName val="Sheet03"/>
      <sheetName val="gia x_x0000__x0000__x0000__x0000__x0000_"/>
      <sheetName val="tra-vau-lieu"/>
      <sheetName val="Congty_x0000__x0000__x0000__x0000__x0000__x0000__x0000__x0000__x0000__x0000__x0009__x0000_좤ϭ_x0000__x0004__x0000__x0000__x0000__x0000__x0000__x0000_ꃰϭ"/>
      <sheetName val="_x0001_Y_x0000__x0004__x0000__x0000__x0000_Â_x0001_X_x0000__x0004__x0000__x0000__x0000_Ã_x0001_Y_x0000__x0004__x0000__x0000__x0000_Ä_x0001_Y_x0000__x0004__x0000__x0000__x0000_"/>
      <sheetName val="BTHTchua TTn?ib?"/>
      <sheetName val="1-2___________냼η__x0004_______钌έ_____"/>
      <sheetName val="90100000"/>
      <sheetName val="1-2_x0000_냼η_x0000__x0004__x0000_钌έ_x0000_넬η_x0000__x0000__x0016_[tkkt-ql38-1-"/>
      <sheetName val="CN Tl_04"/>
      <sheetName val="tone hop"/>
      <sheetName val="VL________x0000_"/>
      <sheetName val="VL________x0010_"/>
      <sheetName val="Thuyế׃】_x0000__x0000_貰_x0000_"/>
      <sheetName val="Thuyế׃】_x0000__x0000_ᦠ_x0000_"/>
      <sheetName val="CN_kho_ðoi"/>
      <sheetName val="CTHTchýa_TTn?ib?"/>
      <sheetName val="CTHTchýa_TTn_ib_"/>
      <sheetName val="?_x0004_???½_x0001_Y?_x0004_???¾_x0001_Y?_x0004_??¿_x0001_Y?_x0004_???À_x0001_"/>
      <sheetName val="Tien do thi²??g"/>
      <sheetName val="VL_x0000__x0000__x0000__x0000__x0000__x0000__x0000__x0000_"/>
      <sheetName val="_x0001_Y_x0000__x0004__x0000_ª_x0001_Y_x0000__x0004__x0000_«_x0001_Y_x0000__x0004__x0000_¬_x0001_Y_x0000__x0004__x0000_­_x0001_Y_x0004__x0000_®_x0001_"/>
      <sheetName val="_x0004__x0000__x0001_Y_x0000__x0004__x0000__x0001_Y_x0000__x0004__x0000__x0001_Y_x0000__x0004__x0000__x0001_"/>
      <sheetName val="_x0004__x0000_¥_x0001_Y_x0000__x0004__x0000_¦_x0001_Y_x0000__x0004__x0000_§_x0001_Y_x0000__x0004__x0000_¨_x0001_"/>
      <sheetName val="_x0004__x0000_±_x0001_Y_x0000__x0004__x0000_²_x0001_Y_x0000__x0004__x0000_³_x0001_Y_x0000__x0004__x0000_´_x0001_"/>
      <sheetName val="_x0004__x0000_½_x0001_Y_x0000__x0004__x0000_¾_x0001_Y_x0000__x0004__x0000_¿_x0001_Y_x0000__x0004__x0000_À_x0001_"/>
      <sheetName val="_x0004__x0000_É_x0001_Y_x0000__x0004__x0000_Ê_x0001_Y_x0000__x0004__x0000_Ë_x0001_Y_x0000__x0004__x0000_Ì_x0001_"/>
      <sheetName val="CTHTc(u_x0000_ T*?ib?"/>
      <sheetName val="_x0001_Y_x0000__x0004__x0000_?_x0001_Y_x0000__x0004__x0000__x0001_Y_x0000__x0004__x0000_ _x0001_Y_x0000__x0004__x0000_"/>
      <sheetName val="VL_x0000_"/>
      <sheetName val="뉃"/>
      <sheetName val="BTHTchua TTn_ib_"/>
      <sheetName val="[tkkt-ql38-1-g-2.xls]N/ Ca.N"/>
      <sheetName val="[tkkt-ql38-1-g-2.xls]\.HopCNo"/>
      <sheetName val="Congty_x0000__x0000__x0000__x0000__x0000__x0000__x0000__x0000__x0000__x0000_ _x0000_좤ϭ_x0000__x0004__x0000__x0000__x0000__x0000__x0000__x0000_ꃰϭ"/>
      <sheetName val="_tkkt-ql38-1-g-2.xls_gtxl-cau"/>
      <sheetName val="_x0001_Y__x0004__’_x0001_Y__x0004__“_x0001_Y__x0004__”_x0001_Y__x0004__•_x0001_Y__x0004__–_x0001_"/>
      <sheetName val="dࡴoan"/>
      <sheetName val="_x0004_"/>
      <sheetName val="Tien do thi²"/>
      <sheetName val="t-ql38-1-g-2.xls__"/>
      <sheetName val="MTO_REV_0"/>
      <sheetName val="gi__nhan cong"/>
      <sheetName val="KLDGDT&lt;120%"/>
      <sheetName val="1-2_x0000__x0000__x0000__x0000__x0000__x0000__x0000__x0000__x0000__x0000__x0000_??_x0000__x0004__x0000__x0000__x0000__x0000__x0000__x0000_??_x0000__x0000__x0000__x0000__x0000_"/>
      <sheetName val="Confi_x0000_"/>
      <sheetName val="TH_DTXL-luu"/>
      <sheetName val="DTCT_G1"/>
      <sheetName val="VL?"/>
      <sheetName val="_x0001_Y?_x0004_??_x0001_Y?_x0004_?_x0001_Y?_x0004_? _x0001_Y?_x0004_?"/>
      <sheetName val="1-2?냼η?_x0004_?钌έ?넬η??_x0016_[tkkt-ql38-1-"/>
      <sheetName val="gia x?????"/>
      <sheetName val="_x0001_Y__x0004__ž_x0001_Y__x0004__Ÿ_x0001_Y__x0004__ _x0001_Y__x0004__¡_x0001_Y__x0004__¢_x0001_"/>
      <sheetName val="__x0004____™_x0001_Y__x0004____š_x0001_Y__x0004____›_x0001_Y__x0004____œ_x0001_"/>
      <sheetName val="gtrinh"/>
      <sheetName val="AM"/>
      <sheetName val="t-ql38-1-g-2.xls]["/>
      <sheetName val="Thuyế׃】"/>
      <sheetName val="D10-05"/>
      <sheetName val="CN Tl_0_x0000_"/>
      <sheetName val="CN2004_N_p_TCT"/>
      <sheetName val="V_x0000_B"/>
      <sheetName val="cone"/>
      <sheetName val="VL________x0005_"/>
      <sheetName val="_x0000__x0004__x0000__x0000__x0000__x0001_Y_x0000__x0004__x0000__x0000__x0000__x0001_Y_x0000__x0004__x0000__x0000__x0000__x0001_࡙_x0000__x0004__x0000__x0000__x0000__x0001_"/>
      <sheetName val="[tkkt-ql38-1-g-2.xls][tkkt-ql38"/>
      <sheetName val="%NHUA"/>
      <sheetName val="LEGEND"/>
      <sheetName val="ptnc"/>
      <sheetName val="ptvl"/>
      <sheetName val="ptm"/>
      <sheetName val="_x0004___x0001_Y__x0004___x0001_Y__x0004___x0001_Y__x0004___x0001_"/>
      <sheetName val="_x0004__¥_x0001_Y__x0004__¦_x0001_Y__x0004__§_x0001_Y__x0004__¨_x0001_"/>
      <sheetName val="_x0004__±_x0001_Y__x0004__²_x0001_Y__x0004__³_x0001_Y__x0004__´_x0001_"/>
      <sheetName val="_x0004__½_x0001_Y__x0004__¾_x0001_Y__x0004__¿_x0001_Y__x0004__À_x0001_"/>
      <sheetName val="_x0004__É_x0001_Y__x0004__Ê_x0001_Y__x0004__Ë_x0001_Y__x0004__Ì_x0001_"/>
      <sheetName val="0000000000"/>
      <sheetName val="_.HopCNo"/>
      <sheetName val="_x0001_Y?_x0004_???Â_x0001_X?_x0004_???Ã_x0001_Y?_x0004_???Ä_x0001_Y?_x0004_???"/>
      <sheetName val="?_x0004_???_x0001_Y?_x0004_????_x0001_Y?_x0004_???_x0001_Y?_x0004_???_x0001_"/>
      <sheetName val="CTHTchua_TTn_ib_"/>
      <sheetName val="1000000000"/>
      <sheetName val="2000000000"/>
      <sheetName val="3000000000"/>
      <sheetName val="1-2???????????냼η?_x0004_?ե_x0000__x0000__x0000_Ȁ_x0000_欀ﲣꃝ᎘Ȁ_x0000_"/>
      <sheetName val="_x005f_x0001_Y"/>
      <sheetName val="_x0001_Y_x0000_D_x0000__x0000__x0000_ª_x0001_Y_x0000__x0004__x0000__x0000__x0000_«_x0001_Y_x0000__x0004__x0000__x0000__x0000_¬_x0001_Y_x0000__x0004__x0000__x0000__x0000_"/>
      <sheetName val="BAOGTRA"/>
      <sheetName val="Dữ 壒⼱_x0005__x0000_"/>
      <sheetName val="Dữ 莸Ç壒⿖"/>
      <sheetName val="Dữ 舨č壒⽋"/>
      <sheetName val="Dữ 艨_x0014_芬_x0014_"/>
      <sheetName val="Dữ 輐îɚ"/>
      <sheetName val="Dữ _x0010__x0000_玀ઙ"/>
      <sheetName val="Dữ 萈4葌4"/>
      <sheetName val="Dữ 헾⾐_x0005__x0000_"/>
      <sheetName val="Dữ _x0005__x0000__x0000__x0000_"/>
      <sheetName val="Dữ 苘)茜)"/>
      <sheetName val="CHITIET VL-NC-TT-3p"/>
      <sheetName val="YYY"/>
      <sheetName val="Congty_x0000__x0000__x0000__x0000__x0000__x0000__x0000__x0000__x0000__x0000__x0009__x0000_좤ϭ_x0000__x0004__x0000__x0000__x0000__x0000__x0000__x0000_ꃰ׃"/>
      <sheetName val="¥Y¦Y§Y¨"/>
      <sheetName val="±Y²Y³Y´"/>
      <sheetName val="__x0004____™_x0001_Y__x0004____š_x0001_Y__x0004____›_x0001_Y__x0004_軰7_x0000_ᤅ"/>
      <sheetName val="__x0004____™_x0001_Y__x0004____š_x0001_Y__x0004____›_x0001_Y__x0004__xded0_7_x0000_ᤅ"/>
      <sheetName val="Dữ _x0000__x0000_踸౉"/>
      <sheetName val="Dữ »_x0000_"/>
      <sheetName val="_Y_______Y_______Y_______Y____2"/>
      <sheetName val="_Y_______Y_______Y_______Y____3"/>
      <sheetName val="_Y_______Y_______Y_______Y____4"/>
      <sheetName val="_Y_______Y_______Y_______Y____5"/>
      <sheetName val="_Y_______Y_______Y_______Y____6"/>
      <sheetName val="_Y_______Y_______Y_______Y____7"/>
      <sheetName val="_Y_______Y_______Y_______Y____8"/>
      <sheetName val="_Y_______Y_______Y_______Y____9"/>
      <sheetName val="_Y_______Y_______Y_______Y___10"/>
      <sheetName val="_Y_______Y_______Y_______Y___11"/>
      <sheetName val="1_2___________________________2"/>
      <sheetName val="1_2___________________________3"/>
      <sheetName val="_Y_______Y_______Y_______Y___12"/>
      <sheetName val="?_x0000_?Tchua TTn?ib?"/>
      <sheetName val="XNT7"/>
      <sheetName val="Tien do thi²__g"/>
      <sheetName val="BAOCAO"/>
      <sheetName val="BD_btnc20"/>
      <sheetName val="Congty_x0000__x0000__x0000__x0000__x0000__x0000__x0000__x0000__x0000__x0000_ _x0000_좤ϭ_x0000__x0004__x0000__x0000__x0000__x0000__x0000__x0000_ꃰ׃"/>
      <sheetName val="Dự ﾈɨ萹Ĭ"/>
      <sheetName val="Dự 萹À㔜y"/>
      <sheetName val="Dự ﾈʆ萹Ŋ"/>
      <sheetName val="TH DTXL-luu"/>
      <sheetName val="DTCT G1"/>
      <sheetName val="__x0004____™_x0001_Y__x0004____š_x0001_Y__x0004____›_x0001_Y__x0004_?7_x0000_ᤅ"/>
      <sheetName val="_Y_______Y_______Y_______Y___13"/>
      <sheetName val="_Y_______Y_______Y_______Y___14"/>
      <sheetName val="_Y_______Y_______Y_______Y___15"/>
      <sheetName val="_Y_______Y_______Y_______Y___16"/>
      <sheetName val="_Y_______Y_______Y_______Y___17"/>
      <sheetName val="_Y_______Y_______Y_______Y___18"/>
      <sheetName val="_Y_______Y_______Y_______Y___19"/>
      <sheetName val="_Y_______Y_______Y_______Y___20"/>
      <sheetName val="_Y_______Y_______Y_______Y___21"/>
      <sheetName val="_Y_______Y_______Y_______Y___22"/>
      <sheetName val="1_2___________냼η_________έ____2"/>
      <sheetName val="1_2___________냼η_________έ____3"/>
      <sheetName val="_Y_______Y_______Y_______Y___23"/>
      <sheetName val="_Y_______Y_______Y_______Y___24"/>
      <sheetName val="_Y_______Y_______Y_______Y___25"/>
      <sheetName val="CN Tl_0g"/>
      <sheetName val="CN Tl_0 "/>
      <sheetName val="CN Tl_0)"/>
      <sheetName val="CN Tl_0\"/>
      <sheetName val="CN Tl_0_x0005_"/>
      <sheetName val="CN Tl_0X"/>
      <sheetName val="CN Tl_0m"/>
      <sheetName val="_tkkt-ql38-1-g-2.xls__tkkt-ql38"/>
      <sheetName val="Toan_DA"/>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dtxl-dun"/>
      <sheetName val="_x0001_Y_x0004_’_x0001_Y_x0004_“_x0001_Y_x0004_”_x0001_Y_x0004_"/>
      <sheetName val="_x0001_Y_x0004_ž_x0001_Y_x0004_Ÿ_x0001_Y_x0004_ _x0001_Y_x0004_"/>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CTHTc(u T*?ib?"/>
      <sheetName val="_x0001_Y_x0004_?_x0001_Y_x0004__x0001_Y_x0004_ _x0001_Y_x0004_"/>
      <sheetName val="_x0001_Y_x0004_’_x0001_Y_x0004_“_x0001_Y_x0004_”_x0001_Y_x0004_•_x0001_Y_x0004_–_x0001_"/>
      <sheetName val="_x0001_Y_x0004_ž_x0001_Y_x0004_Ÿ_x0001_Y_x0004_ _x0001_Y_x0004_¡_x0001_Y_x0004_¢_x0001_"/>
      <sheetName val="_x0001_Y_x0004_¶_x0001_Y_x0004_·_x0001_Y_x0004_¸_x0001_Y_x0004_¹_x0001_Y_x0004_º_x0001_Y"/>
      <sheetName val="_x0004_™_x0001_Y_x0004_š_x0001_Y_x0004_›_x0001_Y_x0004_œ_x0001_"/>
      <sheetName val="_x0004_½_x0001_Y_x0004_¾_x0001_Y_x0004_¿_x0001_Y_x0004_À_x0001_"/>
      <sheetName val="_x0001_Y_x0004_?_x0001_Y_x0004_Ÿ_x0001_Y_x0004_ _x0001_Y_x0004_"/>
      <sheetName val="t-ql38-1-g-2.xls][??"/>
      <sheetName val="_x0004__x0001_Y_x0004_?_x0001_Y_x0004__x0001_Y_x0004__x0001_"/>
      <sheetName val="gia x"/>
      <sheetName val="Congty 좤ϭ_x0004_ꃰϭ"/>
      <sheetName val="_x0001_Y_x0004_Â_x0001_X_x0004_Ã_x0001_Y_x0004_Ä_x0001_Y_x0004_"/>
      <sheetName val="VL_______"/>
      <sheetName val="1-2??_x0004_??"/>
      <sheetName val="Confi"/>
      <sheetName val="CN Tl_0"/>
      <sheetName val="_x0004__x0001_Y_x0004__x0001_Y_x0004__x0001_࡙_x0004__x0001_"/>
      <sheetName val="_x0001_YDª_x0001_Y_x0004_«_x0001_Y_x0004_¬_x0001_Y_x0004_"/>
      <sheetName val="Dữ 壒⼱_x0005_"/>
      <sheetName val="Dữ 헾⾐_x0005_"/>
      <sheetName val="Dữ _x0005_"/>
      <sheetName val="Congty 좤ϭ_x0004_ꃰ׃"/>
      <sheetName val="Dữ »"/>
      <sheetName val="??Tchua TTn?ib?"/>
    </sheetNames>
    <sheetDataSet>
      <sheetData sheetId="0"/>
      <sheetData sheetId="1"/>
      <sheetData sheetId="2"/>
      <sheetData sheetId="3"/>
      <sheetData sheetId="4"/>
      <sheetData sheetId="5"/>
      <sheetData sheetId="6" refreshError="1">
        <row r="59">
          <cell r="Q59">
            <v>2000</v>
          </cell>
        </row>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 sheetId="305" refreshError="1"/>
      <sheetData sheetId="306"/>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refreshError="1"/>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sheetData sheetId="337"/>
      <sheetData sheetId="338"/>
      <sheetData sheetId="339"/>
      <sheetData sheetId="340"/>
      <sheetData sheetId="341"/>
      <sheetData sheetId="342"/>
      <sheetData sheetId="343" refreshError="1"/>
      <sheetData sheetId="344"/>
      <sheetData sheetId="345"/>
      <sheetData sheetId="346" refreshError="1"/>
      <sheetData sheetId="347" refreshError="1"/>
      <sheetData sheetId="348" refreshError="1"/>
      <sheetData sheetId="349"/>
      <sheetData sheetId="350" refreshError="1"/>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sheetData sheetId="364"/>
      <sheetData sheetId="365" refreshError="1"/>
      <sheetData sheetId="366" refreshError="1"/>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sheetData sheetId="427"/>
      <sheetData sheetId="428" refreshError="1"/>
      <sheetData sheetId="429" refreshError="1"/>
      <sheetData sheetId="430" refreshError="1"/>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refreshError="1"/>
      <sheetData sheetId="490"/>
      <sheetData sheetId="491"/>
      <sheetData sheetId="492" refreshError="1"/>
      <sheetData sheetId="493"/>
      <sheetData sheetId="494" refreshError="1"/>
      <sheetData sheetId="495"/>
      <sheetData sheetId="496"/>
      <sheetData sheetId="497" refreshError="1"/>
      <sheetData sheetId="498" refreshError="1"/>
      <sheetData sheetId="499"/>
      <sheetData sheetId="500"/>
      <sheetData sheetId="501" refreshError="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nh"/>
      <sheetName val="Xa,Thon"/>
      <sheetName val="data"/>
      <sheetName val="861"/>
      <sheetName val="612"/>
      <sheetName val="433"/>
      <sheetName val="PB-2017"/>
      <sheetName val="DMDS"/>
      <sheetName val="DM-HX"/>
      <sheetName val="PBH"/>
      <sheetName val="PB-HX"/>
      <sheetName val="PBHX-CT"/>
      <sheetName val="Tyle%"/>
      <sheetName val="So sanh"/>
      <sheetName val="BSMT22"/>
      <sheetName val="Thue-15.11"/>
      <sheetName val="TH_Thu khac,PLP_10 thang_22"/>
      <sheetName val="Thu22"/>
      <sheetName val="Chi22"/>
      <sheetName val="Thue_UTH22"/>
      <sheetName val="Thu23+"/>
      <sheetName val="BSMT23"/>
      <sheetName val="Thue-13.10"/>
      <sheetName val="Thue-3.11"/>
      <sheetName val="Thu23"/>
      <sheetName val="Chi23"/>
      <sheetName val="ThueUoc_23"/>
      <sheetName val="Thue_UTH23_1.11"/>
      <sheetName val="UTH_Thu23"/>
      <sheetName val="UTH_Chi23"/>
      <sheetName val="Phat, khac_23"/>
      <sheetName val="Danh gia"/>
      <sheetName val="tongthe24"/>
      <sheetName val="Thu24+"/>
      <sheetName val="BSMT24"/>
      <sheetName val="Phat, khac_24"/>
      <sheetName val="Thue_10.10.23"/>
      <sheetName val="Thue_21.10.23"/>
      <sheetName val="Thue_31.10.23"/>
      <sheetName val="Thue_1.11.24"/>
      <sheetName val="Thu24"/>
      <sheetName val="Chi24"/>
      <sheetName val="thaoluan"/>
      <sheetName val="Thue_UOC 2024"/>
      <sheetName val="Thue_DT2025"/>
      <sheetName val="UTH_Thu24"/>
      <sheetName val="UTH_Chi24"/>
      <sheetName val="Thu25"/>
      <sheetName val="Chi25"/>
      <sheetName val="BBTL25"/>
      <sheetName val="Thu25+"/>
      <sheetName val="Phat, khac_25"/>
      <sheetName val="BSMT25"/>
      <sheetName val="CT_ThuChi"/>
      <sheetName val="Bieu2_Kien"/>
      <sheetName val="19_Hang"/>
      <sheetName val="20"/>
      <sheetName val="21"/>
      <sheetName val="30"/>
      <sheetName val="31"/>
      <sheetName val="32"/>
      <sheetName val="39"/>
      <sheetName val="41"/>
      <sheetName val="42"/>
      <sheetName val="43"/>
      <sheetName val="44"/>
    </sheetNames>
    <sheetDataSet>
      <sheetData sheetId="0" refreshError="1"/>
      <sheetData sheetId="1" refreshError="1"/>
      <sheetData sheetId="2">
        <row r="6">
          <cell r="A6" t="str">
            <v>PL</v>
          </cell>
        </row>
        <row r="7">
          <cell r="A7" t="str">
            <v>AK</v>
          </cell>
        </row>
        <row r="8">
          <cell r="A8" t="str">
            <v>KB</v>
          </cell>
        </row>
        <row r="9">
          <cell r="A9" t="str">
            <v>DKD</v>
          </cell>
        </row>
        <row r="10">
          <cell r="A10" t="str">
            <v>MY</v>
          </cell>
        </row>
        <row r="11">
          <cell r="A11" t="str">
            <v>CPA</v>
          </cell>
        </row>
        <row r="12">
          <cell r="A12" t="str">
            <v>IAG</v>
          </cell>
        </row>
        <row r="13">
          <cell r="A13" t="str">
            <v>DKP</v>
          </cell>
        </row>
        <row r="14">
          <cell r="A14" t="str">
            <v>KCR</v>
          </cell>
        </row>
        <row r="15">
          <cell r="A15" t="str">
            <v>DC</v>
          </cell>
        </row>
        <row r="16">
          <cell r="A16" t="str">
            <v>CPR</v>
          </cell>
        </row>
        <row r="17">
          <cell r="A17" t="str">
            <v>CS</v>
          </cell>
        </row>
        <row r="18">
          <cell r="A18" t="str">
            <v>IAP</v>
          </cell>
        </row>
        <row r="19">
          <cell r="A19" t="str">
            <v>PT</v>
          </cell>
        </row>
        <row r="20">
          <cell r="A20" t="str">
            <v>AYP</v>
          </cell>
        </row>
        <row r="21">
          <cell r="A21" t="str">
            <v>KRP</v>
          </cell>
        </row>
        <row r="22">
          <cell r="A22" t="str">
            <v>CPU</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 sheetId="44"/>
      <sheetData sheetId="45" refreshError="1"/>
      <sheetData sheetId="46" refreshError="1"/>
      <sheetData sheetId="47"/>
      <sheetData sheetId="48"/>
      <sheetData sheetId="49" refreshError="1"/>
      <sheetData sheetId="50"/>
      <sheetData sheetId="51"/>
      <sheetData sheetId="52">
        <row r="4">
          <cell r="A4" t="str">
            <v>PL</v>
          </cell>
          <cell r="B4">
            <v>1</v>
          </cell>
          <cell r="C4" t="str">
            <v>Pleiku</v>
          </cell>
          <cell r="D4">
            <v>648.54539999999997</v>
          </cell>
          <cell r="F4">
            <v>0</v>
          </cell>
          <cell r="G4" t="str">
            <v/>
          </cell>
          <cell r="H4">
            <v>-19499.378250000002</v>
          </cell>
          <cell r="I4">
            <v>1854.8</v>
          </cell>
          <cell r="J4">
            <v>632.5</v>
          </cell>
          <cell r="K4">
            <v>2177.6</v>
          </cell>
          <cell r="L4">
            <v>1079</v>
          </cell>
          <cell r="M4">
            <v>0</v>
          </cell>
          <cell r="O4">
            <v>0</v>
          </cell>
          <cell r="P4">
            <v>0</v>
          </cell>
          <cell r="Q4">
            <v>0</v>
          </cell>
          <cell r="R4">
            <v>0</v>
          </cell>
          <cell r="S4">
            <v>0</v>
          </cell>
          <cell r="V4">
            <v>3997</v>
          </cell>
          <cell r="Y4">
            <v>229</v>
          </cell>
          <cell r="AA4">
            <v>29997.007871999998</v>
          </cell>
        </row>
        <row r="5">
          <cell r="A5" t="str">
            <v>AK</v>
          </cell>
          <cell r="B5">
            <v>2</v>
          </cell>
          <cell r="C5" t="str">
            <v>An Khê</v>
          </cell>
          <cell r="F5">
            <v>0</v>
          </cell>
          <cell r="G5" t="str">
            <v/>
          </cell>
          <cell r="H5">
            <v>1475.9400388888894</v>
          </cell>
          <cell r="I5">
            <v>488.9</v>
          </cell>
          <cell r="J5">
            <v>1129.7</v>
          </cell>
          <cell r="K5">
            <v>1056.1500000000001</v>
          </cell>
          <cell r="L5">
            <v>524</v>
          </cell>
          <cell r="M5">
            <v>0</v>
          </cell>
          <cell r="O5">
            <v>0</v>
          </cell>
          <cell r="P5">
            <v>0</v>
          </cell>
          <cell r="Q5">
            <v>0</v>
          </cell>
          <cell r="R5">
            <v>0</v>
          </cell>
          <cell r="S5">
            <v>0</v>
          </cell>
          <cell r="V5">
            <v>1321</v>
          </cell>
          <cell r="Y5">
            <v>62</v>
          </cell>
        </row>
        <row r="6">
          <cell r="A6" t="str">
            <v>KB</v>
          </cell>
          <cell r="B6">
            <v>3</v>
          </cell>
          <cell r="C6" t="str">
            <v>Kbang</v>
          </cell>
          <cell r="F6">
            <v>0</v>
          </cell>
          <cell r="G6" t="str">
            <v/>
          </cell>
          <cell r="H6">
            <v>-13219.667669</v>
          </cell>
          <cell r="I6">
            <v>1199.8</v>
          </cell>
          <cell r="J6">
            <v>1306.2</v>
          </cell>
          <cell r="K6">
            <v>1860.85</v>
          </cell>
          <cell r="L6">
            <v>919</v>
          </cell>
          <cell r="M6">
            <v>0</v>
          </cell>
          <cell r="O6">
            <v>0</v>
          </cell>
          <cell r="P6">
            <v>0</v>
          </cell>
          <cell r="Q6">
            <v>0</v>
          </cell>
          <cell r="R6">
            <v>0</v>
          </cell>
          <cell r="S6">
            <v>0</v>
          </cell>
          <cell r="V6">
            <v>2562</v>
          </cell>
          <cell r="Y6">
            <v>1228</v>
          </cell>
          <cell r="AA6">
            <v>9887.1421200000004</v>
          </cell>
        </row>
        <row r="7">
          <cell r="A7" t="str">
            <v>DKD</v>
          </cell>
          <cell r="B7">
            <v>4</v>
          </cell>
          <cell r="C7" t="str">
            <v>Đăk Đoa</v>
          </cell>
          <cell r="F7">
            <v>0</v>
          </cell>
          <cell r="G7" t="str">
            <v/>
          </cell>
          <cell r="H7">
            <v>-11671.336574499999</v>
          </cell>
          <cell r="I7">
            <v>4359.8999999999996</v>
          </cell>
          <cell r="J7">
            <v>1895.4</v>
          </cell>
          <cell r="K7">
            <v>5310.5</v>
          </cell>
          <cell r="L7">
            <v>2651</v>
          </cell>
          <cell r="M7">
            <v>0</v>
          </cell>
          <cell r="O7">
            <v>0</v>
          </cell>
          <cell r="P7">
            <v>0</v>
          </cell>
          <cell r="Q7">
            <v>0</v>
          </cell>
          <cell r="R7">
            <v>0</v>
          </cell>
          <cell r="S7">
            <v>0</v>
          </cell>
          <cell r="V7">
            <v>5865</v>
          </cell>
          <cell r="Y7">
            <v>310</v>
          </cell>
          <cell r="AA7">
            <v>46873.849024800002</v>
          </cell>
        </row>
        <row r="8">
          <cell r="A8" t="str">
            <v>MY</v>
          </cell>
          <cell r="B8">
            <v>5</v>
          </cell>
          <cell r="C8" t="str">
            <v>Mang Yang</v>
          </cell>
          <cell r="F8">
            <v>0</v>
          </cell>
          <cell r="G8" t="str">
            <v/>
          </cell>
          <cell r="H8">
            <v>-11694.807774999999</v>
          </cell>
          <cell r="I8">
            <v>3127.7</v>
          </cell>
          <cell r="J8">
            <v>2723.7</v>
          </cell>
          <cell r="K8">
            <v>4489.8999999999996</v>
          </cell>
          <cell r="L8">
            <v>2244</v>
          </cell>
          <cell r="M8">
            <v>0</v>
          </cell>
          <cell r="O8">
            <v>0</v>
          </cell>
          <cell r="P8">
            <v>0</v>
          </cell>
          <cell r="Q8">
            <v>0</v>
          </cell>
          <cell r="R8">
            <v>0</v>
          </cell>
          <cell r="S8">
            <v>0</v>
          </cell>
          <cell r="V8">
            <v>2836</v>
          </cell>
          <cell r="Y8">
            <v>55</v>
          </cell>
          <cell r="AA8">
            <v>23114.088960000001</v>
          </cell>
        </row>
        <row r="9">
          <cell r="A9" t="str">
            <v>CPA</v>
          </cell>
          <cell r="B9">
            <v>6</v>
          </cell>
          <cell r="C9" t="str">
            <v>Chư Păh</v>
          </cell>
          <cell r="D9">
            <v>678.34539999999993</v>
          </cell>
          <cell r="F9">
            <v>0</v>
          </cell>
          <cell r="G9" t="str">
            <v/>
          </cell>
          <cell r="H9">
            <v>-4763.2930655555574</v>
          </cell>
          <cell r="I9">
            <v>2004.1</v>
          </cell>
          <cell r="J9">
            <v>2648.6</v>
          </cell>
          <cell r="K9">
            <v>3328.45</v>
          </cell>
          <cell r="L9">
            <v>1664</v>
          </cell>
          <cell r="M9">
            <v>0</v>
          </cell>
          <cell r="O9">
            <v>0</v>
          </cell>
          <cell r="P9">
            <v>0</v>
          </cell>
          <cell r="Q9">
            <v>0</v>
          </cell>
          <cell r="R9">
            <v>0</v>
          </cell>
          <cell r="S9">
            <v>0</v>
          </cell>
          <cell r="V9">
            <v>2546</v>
          </cell>
          <cell r="Y9">
            <v>196</v>
          </cell>
          <cell r="AA9">
            <v>14451.080239999999</v>
          </cell>
        </row>
        <row r="10">
          <cell r="A10" t="str">
            <v>IAG</v>
          </cell>
          <cell r="B10">
            <v>7</v>
          </cell>
          <cell r="C10" t="str">
            <v>Ia Grai</v>
          </cell>
          <cell r="F10">
            <v>0</v>
          </cell>
          <cell r="G10" t="str">
            <v/>
          </cell>
          <cell r="H10">
            <v>34409.688045833325</v>
          </cell>
          <cell r="I10">
            <v>1651.7</v>
          </cell>
          <cell r="J10">
            <v>1419.1</v>
          </cell>
          <cell r="K10">
            <v>2361.25</v>
          </cell>
          <cell r="L10">
            <v>1181</v>
          </cell>
          <cell r="M10">
            <v>0</v>
          </cell>
          <cell r="O10">
            <v>0</v>
          </cell>
          <cell r="P10">
            <v>0</v>
          </cell>
          <cell r="Q10">
            <v>0</v>
          </cell>
          <cell r="R10">
            <v>0</v>
          </cell>
          <cell r="S10">
            <v>0</v>
          </cell>
          <cell r="V10">
            <v>1582</v>
          </cell>
          <cell r="Y10">
            <v>234</v>
          </cell>
          <cell r="AA10">
            <v>25638.597600000001</v>
          </cell>
        </row>
        <row r="11">
          <cell r="A11" t="str">
            <v>DKP</v>
          </cell>
          <cell r="B11">
            <v>8</v>
          </cell>
          <cell r="C11" t="str">
            <v>Đăk Pơ</v>
          </cell>
          <cell r="F11">
            <v>0</v>
          </cell>
          <cell r="G11" t="str">
            <v/>
          </cell>
          <cell r="H11">
            <v>-2017.1575625</v>
          </cell>
          <cell r="I11">
            <v>457.3</v>
          </cell>
          <cell r="J11">
            <v>839.7</v>
          </cell>
          <cell r="K11">
            <v>878.05</v>
          </cell>
          <cell r="L11">
            <v>438</v>
          </cell>
          <cell r="M11">
            <v>0</v>
          </cell>
          <cell r="O11">
            <v>0</v>
          </cell>
          <cell r="P11">
            <v>0</v>
          </cell>
          <cell r="Q11">
            <v>0</v>
          </cell>
          <cell r="R11">
            <v>0</v>
          </cell>
          <cell r="S11">
            <v>0</v>
          </cell>
          <cell r="V11">
            <v>2391</v>
          </cell>
          <cell r="Y11">
            <v>179</v>
          </cell>
          <cell r="AA11">
            <v>748.48893564800005</v>
          </cell>
        </row>
        <row r="12">
          <cell r="A12" t="str">
            <v>KCR</v>
          </cell>
          <cell r="B12">
            <v>9</v>
          </cell>
          <cell r="C12" t="str">
            <v>Kông Chro</v>
          </cell>
          <cell r="F12">
            <v>0</v>
          </cell>
          <cell r="G12" t="str">
            <v/>
          </cell>
          <cell r="H12">
            <v>-24964.801271</v>
          </cell>
          <cell r="I12">
            <v>434.2</v>
          </cell>
          <cell r="J12">
            <v>890.8</v>
          </cell>
          <cell r="K12">
            <v>879.59999999999991</v>
          </cell>
          <cell r="L12">
            <v>440</v>
          </cell>
          <cell r="M12">
            <v>0</v>
          </cell>
          <cell r="O12">
            <v>0</v>
          </cell>
          <cell r="P12">
            <v>0</v>
          </cell>
          <cell r="S12">
            <v>0</v>
          </cell>
          <cell r="V12">
            <v>398</v>
          </cell>
          <cell r="Y12">
            <v>75</v>
          </cell>
          <cell r="AA12">
            <v>19487.339567999999</v>
          </cell>
        </row>
        <row r="13">
          <cell r="A13" t="str">
            <v>DC</v>
          </cell>
          <cell r="B13">
            <v>10</v>
          </cell>
          <cell r="C13" t="str">
            <v>Đức Cơ</v>
          </cell>
          <cell r="E13">
            <v>227.46</v>
          </cell>
          <cell r="F13">
            <v>29.569800000000001</v>
          </cell>
          <cell r="H13">
            <v>16173.981997888886</v>
          </cell>
          <cell r="I13">
            <v>519.29999999999995</v>
          </cell>
          <cell r="J13">
            <v>209.2</v>
          </cell>
          <cell r="K13">
            <v>623.9</v>
          </cell>
          <cell r="L13">
            <v>312</v>
          </cell>
          <cell r="M13">
            <v>0</v>
          </cell>
          <cell r="O13">
            <v>0</v>
          </cell>
          <cell r="P13">
            <v>0</v>
          </cell>
          <cell r="Q13">
            <v>0</v>
          </cell>
          <cell r="R13">
            <v>0</v>
          </cell>
          <cell r="S13">
            <v>0</v>
          </cell>
          <cell r="V13">
            <v>5032</v>
          </cell>
          <cell r="Y13">
            <v>167</v>
          </cell>
          <cell r="AA13">
            <v>26877.803504</v>
          </cell>
        </row>
        <row r="14">
          <cell r="A14" t="str">
            <v>CPR</v>
          </cell>
          <cell r="B14">
            <v>11</v>
          </cell>
          <cell r="C14" t="str">
            <v>Chư Prông</v>
          </cell>
          <cell r="D14">
            <v>1356.6907999999999</v>
          </cell>
          <cell r="E14">
            <v>13962.559999999992</v>
          </cell>
          <cell r="F14">
            <v>1815.132799999999</v>
          </cell>
          <cell r="H14">
            <v>10279.147262500001</v>
          </cell>
          <cell r="I14">
            <v>2237.1</v>
          </cell>
          <cell r="J14">
            <v>2269.5</v>
          </cell>
          <cell r="K14">
            <v>3371.85</v>
          </cell>
          <cell r="L14">
            <v>1686</v>
          </cell>
          <cell r="M14">
            <v>0</v>
          </cell>
          <cell r="O14">
            <v>0</v>
          </cell>
          <cell r="P14">
            <v>0</v>
          </cell>
          <cell r="Q14">
            <v>0</v>
          </cell>
          <cell r="R14">
            <v>0</v>
          </cell>
          <cell r="S14">
            <v>0</v>
          </cell>
          <cell r="V14">
            <v>4362</v>
          </cell>
          <cell r="Y14">
            <v>203</v>
          </cell>
          <cell r="AA14">
            <v>27243.847615999999</v>
          </cell>
        </row>
        <row r="15">
          <cell r="A15" t="str">
            <v>CS</v>
          </cell>
          <cell r="B15">
            <v>12</v>
          </cell>
          <cell r="C15" t="str">
            <v>Chư Sê</v>
          </cell>
          <cell r="F15">
            <v>0</v>
          </cell>
          <cell r="H15">
            <v>-18231.592737499999</v>
          </cell>
          <cell r="I15">
            <v>2402.5</v>
          </cell>
          <cell r="J15">
            <v>3254</v>
          </cell>
          <cell r="K15">
            <v>4029.8</v>
          </cell>
          <cell r="L15">
            <v>2014</v>
          </cell>
          <cell r="M15">
            <v>0</v>
          </cell>
          <cell r="O15">
            <v>0</v>
          </cell>
          <cell r="P15">
            <v>0</v>
          </cell>
          <cell r="Q15">
            <v>0</v>
          </cell>
          <cell r="R15">
            <v>0</v>
          </cell>
          <cell r="S15">
            <v>0</v>
          </cell>
          <cell r="V15">
            <v>1823</v>
          </cell>
          <cell r="Y15">
            <v>226</v>
          </cell>
          <cell r="AA15">
            <v>25851.676719999999</v>
          </cell>
        </row>
        <row r="16">
          <cell r="A16" t="str">
            <v>IAP</v>
          </cell>
          <cell r="B16">
            <v>13</v>
          </cell>
          <cell r="C16" t="str">
            <v>Ia Pa</v>
          </cell>
          <cell r="F16">
            <v>0</v>
          </cell>
          <cell r="H16">
            <v>-9457.2719954999993</v>
          </cell>
          <cell r="I16">
            <v>3499.2</v>
          </cell>
          <cell r="J16">
            <v>3728.9</v>
          </cell>
          <cell r="K16">
            <v>5364.2999999999993</v>
          </cell>
          <cell r="L16">
            <v>2681</v>
          </cell>
          <cell r="M16">
            <v>0</v>
          </cell>
          <cell r="O16">
            <v>0</v>
          </cell>
          <cell r="P16">
            <v>0</v>
          </cell>
          <cell r="Q16">
            <v>0</v>
          </cell>
          <cell r="R16">
            <v>0</v>
          </cell>
          <cell r="S16">
            <v>0</v>
          </cell>
          <cell r="V16">
            <v>1490</v>
          </cell>
          <cell r="Y16">
            <v>119</v>
          </cell>
          <cell r="AA16">
            <v>11614.789280000001</v>
          </cell>
        </row>
        <row r="17">
          <cell r="A17" t="str">
            <v>PT</v>
          </cell>
          <cell r="B17">
            <v>14</v>
          </cell>
          <cell r="C17" t="str">
            <v>Phú Thiện</v>
          </cell>
          <cell r="D17">
            <v>678.34539999999993</v>
          </cell>
          <cell r="F17">
            <v>0</v>
          </cell>
          <cell r="H17">
            <v>-12361.436530333329</v>
          </cell>
          <cell r="I17">
            <v>7865.7</v>
          </cell>
          <cell r="J17">
            <v>1169.5999999999999</v>
          </cell>
          <cell r="K17">
            <v>8454.1</v>
          </cell>
          <cell r="L17">
            <v>4222</v>
          </cell>
          <cell r="M17">
            <v>0</v>
          </cell>
          <cell r="O17">
            <v>0</v>
          </cell>
          <cell r="P17">
            <v>0</v>
          </cell>
          <cell r="Q17">
            <v>0</v>
          </cell>
          <cell r="R17">
            <v>0</v>
          </cell>
          <cell r="S17">
            <v>0</v>
          </cell>
          <cell r="V17">
            <v>5357</v>
          </cell>
          <cell r="Y17">
            <v>240</v>
          </cell>
          <cell r="AA17">
            <v>14561.56912</v>
          </cell>
        </row>
        <row r="18">
          <cell r="A18" t="str">
            <v>AYP</v>
          </cell>
          <cell r="B18">
            <v>15</v>
          </cell>
          <cell r="C18" t="str">
            <v>Ayun Pa</v>
          </cell>
          <cell r="F18">
            <v>0</v>
          </cell>
          <cell r="H18">
            <v>-5909.2261986111107</v>
          </cell>
          <cell r="I18">
            <v>1473</v>
          </cell>
          <cell r="J18">
            <v>306.60000000000002</v>
          </cell>
          <cell r="K18">
            <v>1628.3</v>
          </cell>
          <cell r="L18">
            <v>811</v>
          </cell>
          <cell r="M18">
            <v>0</v>
          </cell>
          <cell r="O18">
            <v>0</v>
          </cell>
          <cell r="P18">
            <v>0</v>
          </cell>
          <cell r="Q18">
            <v>0</v>
          </cell>
          <cell r="R18">
            <v>0</v>
          </cell>
          <cell r="S18">
            <v>0</v>
          </cell>
          <cell r="V18">
            <v>1584</v>
          </cell>
          <cell r="Y18">
            <v>218</v>
          </cell>
          <cell r="AA18">
            <v>4567.6914347999991</v>
          </cell>
        </row>
        <row r="19">
          <cell r="A19" t="str">
            <v>KRP</v>
          </cell>
          <cell r="B19">
            <v>16</v>
          </cell>
          <cell r="C19" t="str">
            <v>Krông Pa</v>
          </cell>
          <cell r="F19">
            <v>0</v>
          </cell>
          <cell r="H19">
            <v>-12691.663166666656</v>
          </cell>
          <cell r="I19">
            <v>1556.5</v>
          </cell>
          <cell r="J19">
            <v>1697.5</v>
          </cell>
          <cell r="K19">
            <v>2405.35</v>
          </cell>
          <cell r="L19">
            <v>1203</v>
          </cell>
          <cell r="M19">
            <v>0</v>
          </cell>
          <cell r="O19">
            <v>0</v>
          </cell>
          <cell r="P19">
            <v>0</v>
          </cell>
          <cell r="Q19">
            <v>0</v>
          </cell>
          <cell r="R19">
            <v>0</v>
          </cell>
          <cell r="S19">
            <v>0</v>
          </cell>
          <cell r="V19">
            <v>1973</v>
          </cell>
          <cell r="Y19">
            <v>225</v>
          </cell>
          <cell r="AA19">
            <v>32510.00576</v>
          </cell>
        </row>
        <row r="20">
          <cell r="A20" t="str">
            <v>CPU</v>
          </cell>
          <cell r="B20">
            <v>17</v>
          </cell>
          <cell r="C20" t="str">
            <v>Chư Pưh</v>
          </cell>
          <cell r="E20">
            <v>811.45000000000016</v>
          </cell>
          <cell r="F20">
            <v>105.48850000000003</v>
          </cell>
          <cell r="H20">
            <v>11470.486714777779</v>
          </cell>
          <cell r="I20">
            <v>1169.5</v>
          </cell>
          <cell r="J20">
            <v>4023.6</v>
          </cell>
          <cell r="K20">
            <v>3183</v>
          </cell>
          <cell r="L20">
            <v>1589</v>
          </cell>
          <cell r="M20">
            <v>0</v>
          </cell>
          <cell r="O20">
            <v>0</v>
          </cell>
          <cell r="P20">
            <v>0</v>
          </cell>
          <cell r="Q20">
            <v>0</v>
          </cell>
          <cell r="R20">
            <v>0</v>
          </cell>
          <cell r="S20">
            <v>0</v>
          </cell>
          <cell r="V20">
            <v>3518</v>
          </cell>
          <cell r="Y20">
            <v>99</v>
          </cell>
          <cell r="AA20">
            <v>25818.312000000002</v>
          </cell>
        </row>
      </sheetData>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mc"/>
      <sheetName val="DTCT"/>
      <sheetName val="chiettinh"/>
      <sheetName val="dtxl"/>
      <sheetName val="thopxlc"/>
      <sheetName val="thxlk"/>
      <sheetName val="vldien"/>
      <sheetName val="vlcaqu"/>
      <sheetName val="dien"/>
      <sheetName val="vcdd"/>
      <sheetName val="vcdn"/>
      <sheetName val="beton"/>
      <sheetName val="cpdbu"/>
      <sheetName val="chenh"/>
      <sheetName val="dg1"/>
      <sheetName val="ESTI."/>
      <sheetName val="DI-ESTI"/>
      <sheetName val="Sheet1"/>
      <sheetName val="Sheet2"/>
      <sheetName val="Sheet3"/>
      <sheetName val="00000000"/>
      <sheetName val=""/>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XD"/>
      <sheetName val="6"/>
      <sheetName val="KL"/>
      <sheetName val="NCKT"/>
      <sheetName val="VLP"/>
      <sheetName val="Luong"/>
      <sheetName val="Tro gi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Bang khoi luong"/>
      <sheetName val="Bang phan tich"/>
      <sheetName val="TH vat tu"/>
      <sheetName val="TH kinh phi"/>
      <sheetName val="TH May TC"/>
      <sheetName val="TH nhan cong"/>
      <sheetName val="Thong ke thiet bi"/>
      <sheetName val="Dinh muc CP KTCB khac"/>
      <sheetName val="dtkt"/>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XL4Test5"/>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CT-tuyen chinh"/>
      <sheetName val="00000080"/>
      <sheetName val="tkhai"/>
      <sheetName val="muavao"/>
      <sheetName val="banra"/>
      <sheetName val="BCSDHDNam"/>
      <sheetName val="SDHDThang"/>
      <sheetName val="m doc"/>
      <sheetName val="THmp03"/>
      <sheetName val="K²_x0000__x0000_OK"/>
      <sheetName val="ngn"/>
      <sheetName val="tl/khovt"/>
      <sheetName val="Chi tieu ngoak bang - OK"/>
      <sheetName val="CtietQK"/>
      <sheetName val="Thong ke thigt bi"/>
      <sheetName val="truc tiep"/>
      <sheetName val="QUY TIEN MAT"/>
      <sheetName val="Tongcongchixdnha"/>
      <sheetName val="QUY XAY DUNG NHA HANG"/>
      <sheetName val="410-goc"/>
      <sheetName val="420-goc"/>
      <sheetName val="430-goc"/>
      <sheetName val="44-goc"/>
      <sheetName val="45-goc"/>
      <sheetName val="410"/>
      <sheetName val="420"/>
      <sheetName val="430"/>
      <sheetName val="440"/>
      <sheetName val="450"/>
      <sheetName val="~         "/>
      <sheetName val="RECAP"/>
      <sheetName val="Cho giao"/>
      <sheetName val="Ban"/>
      <sheetName val="Cadencier 410"/>
      <sheetName val="Cadencier 420"/>
      <sheetName val="Stock"/>
      <sheetName val="Car"/>
      <sheetName val="soban"/>
      <sheetName val="220"/>
      <sheetName val="230"/>
      <sheetName val="250"/>
      <sheetName val="240"/>
      <sheetName val="choban"/>
      <sheetName val="Luong T1- 03"/>
      <sheetName val="Luong T2- 03"/>
      <sheetName val="Luong T3- 03"/>
      <sheetName val="Bke(10"/>
      <sheetName val="K²??OK"/>
      <sheetName val="Dinh muc CP KTCB kêac"/>
      <sheetName val="MTO REV.0"/>
      <sheetName val="CC.huyen"/>
      <sheetName val="Vat tu"/>
      <sheetName val="giathanh1"/>
      <sheetName val="dt-tkkttc1-1"/>
      <sheetName val="NC"/>
      <sheetName val="tra-vat-lieu"/>
      <sheetName val="coctuatrenda"/>
      <sheetName val="K²"/>
      <sheetName val="tl_khovt"/>
      <sheetName val="K²__OK"/>
      <sheetName val="PNT_QUOT__3"/>
      <sheetName val="COAT_WRAP_QIOT__3"/>
      <sheetName val="K²_x0000__x0000_€OK"/>
      <sheetName val="K²??€OK"/>
      <sheetName val="Sheet26"/>
      <sheetName val="TOONG HOP"/>
      <sheetName val="ten ncc"/>
      <sheetName val="cho g iao"/>
      <sheetName val="0204"/>
      <sheetName val="ton "/>
      <sheetName val="0000000000"/>
      <sheetName val="CISCO"/>
      <sheetName val="THop 3"/>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K²__€OK"/>
      <sheetName val="Can"/>
      <sheetName val="LEGEND"/>
      <sheetName val="C4iet11"/>
      <sheetName val="Phai tra - OC"/>
      <sheetName val="Intl with Acq"/>
      <sheetName val="IMT"/>
      <sheetName val="DAILY"/>
      <sheetName val="CY FCST"/>
      <sheetName val="CY PLAN"/>
      <sheetName val="INT'L DAILY"/>
      <sheetName val="CLIENT"/>
      <sheetName val="INTL 03"/>
      <sheetName val="2002 ACT"/>
      <sheetName val="2003 ACT"/>
      <sheetName val="M&amp;A"/>
      <sheetName val="Mexico"/>
      <sheetName val="Intl Nomex"/>
      <sheetName val="Intl Nomex Noweb"/>
      <sheetName val="OV (2)"/>
      <sheetName val="Wu.com"/>
      <sheetName val="Wu.com Mex"/>
      <sheetName val="INTL 02"/>
      <sheetName val="DGchitiet "/>
      <sheetName val="Sÿÿÿÿÿÿ"/>
      <sheetName val="Payment"/>
      <sheetName val="Agg-Require-Asphalt"/>
      <sheetName val="Bag cao"/>
      <sheetName val="_x0000__x0000__x0000__x0000__x0000__x0000__x0000__x0000_"/>
      <sheetName val="t-dt/an"/>
      <sheetName val="X_x000c_4Poppy"/>
      <sheetName val="t-dt_an"/>
      <sheetName val="????????"/>
      <sheetName val="m_doc"/>
      <sheetName val="DTCT-tuyen_chinh"/>
      <sheetName val="QUY_TIEN_MAT"/>
      <sheetName val="QUY_XAY_DUNG_NHA_HANG"/>
      <sheetName val="truc_tiep"/>
      <sheetName val="Chi_tieu_ngoak_bang_-_OK"/>
      <sheetName val="Thong_ke_thigt_bi"/>
      <sheetName val="~_________"/>
      <sheetName val="Luong_T1-_03"/>
      <sheetName val="Luong_T2-_03"/>
      <sheetName val="Luong_T3-_03"/>
      <sheetName val="Cho_giao"/>
      <sheetName val="Cadencier_410"/>
      <sheetName val="Cadencier_420"/>
      <sheetName val="Dinh_muc_CP_KTCB_kêac"/>
      <sheetName val="Vat_tu"/>
      <sheetName val="CdietQII"/>
      <sheetName val="List of 2 digit codes"/>
      <sheetName val="B`ng phan tich"/>
      <sheetName val="TH khnh phi"/>
      <sheetName val="Dinh mub CP KTCB khac"/>
      <sheetName val="px2,tb,tl"/>
      <sheetName val="Sheet00"/>
      <sheetName val="QU[ TIEN MAT"/>
      <sheetName val="QU_ TIEN MAT"/>
      <sheetName val="THop12_x0000__x0000__x0000__x0000__x0000__x0000__x0000__x0000__x0000__x0000__x0000_Ɽ̖_x0000__x0004__x0000__x0000__x0000__x0000__x0000__x0000__xd928_̕_x0000__x0000_"/>
      <sheetName val="THop12???????????Ɽ̖?_x0004_??????_xd928_̕??"/>
      <sheetName val="ND"/>
      <sheetName val="K²?OK"/>
      <sheetName val="CANDOI"/>
      <sheetName val="Nhap VT oto"/>
      <sheetName val="tl_khovt_x0000__x0000__x0000__x0000__x0000__x0000__x0000__x0000__x0000__x0009__x0000_䀠Ԗ_x0000__x0004__x0000__x0000__x0000__x0000__x0000__x0000_ᓰԗ"/>
      <sheetName val="KKKKKKKK"/>
      <sheetName val="K²_x005f_x0000__x005f_x0000_OK"/>
      <sheetName val="K²_x005f_x0000__x005f_x0000_€OK"/>
      <sheetName val="tl_khovt_x0000__x0000__x0000__x0000__x0000__x0000__x0000__x0000__x0000_ _x0000_䀠Ԗ_x0000__x0004__x0000__x0000__x0000__x0000__x0000__x0000_ᓰԗ"/>
      <sheetName val="THop12___________Ɽ̖__x0004________xd928_̕__"/>
      <sheetName val="K²_OK"/>
      <sheetName val="________"/>
      <sheetName val=""/>
      <sheetName val="ThongSo"/>
      <sheetName val="ESTI."/>
      <sheetName val="DI-ESTI"/>
      <sheetName val="IBASE"/>
      <sheetName val="K²_x005f_x005f_x005f_x0000__x005f_x005f_x005f_x0000_OK"/>
      <sheetName val="K²_x005f_x005f_x005f_x0000__x005f_x005f_x005f_x0000_€OK"/>
      <sheetName val="K²_x005f_x005f_x005f_x005f_x005f_x005f_x005f_x0000__x00"/>
      <sheetName val="CD tah khoan"/>
      <sheetName val="C "/>
      <sheetName val="nc-m"/>
      <sheetName val="THop12_x0000_Ɽ̖_x0000__x0004__x0000__xd928_̕_x0000_✠̖_x0000_t_x0000__x0019_[dt-tkkttc"/>
      <sheetName val="THop12_x0000__x0000__x0000__x0000__x0000__x0000__x0000__x0000__x0000__x0000__x0000_??_x0000__x0004__x0000__x0000__x0000__x0000__x0000__x0000_??_x0000__x0000_"/>
      <sheetName val="]Ctiet12_x0000_?_x0000__x0000__x0000__x0000__x0000__x0000__x0000__x0000__x0000__x0000_??_x0000__x0004__x0000__x0000__x0000__x0000__x0000__x0000_?"/>
      <sheetName val="[dt-tkkttc1-1.xl"/>
      <sheetName val="DG"/>
      <sheetName val="tl_khovt?????????_x0009_?䀠Ԗ?_x0004_??????ᓰԗ"/>
      <sheetName val="Giavl"/>
      <sheetName val="[dt-tkkttc1-1.xls][dt-tkkttc1-1"/>
      <sheetName val="TONGKE3p "/>
      <sheetName val="TDTKP"/>
      <sheetName val="[dt-tkkttc1-1.xls]tl/khovt"/>
      <sheetName val="[dt-tkkttc1-1.xls]t-dt/an"/>
      <sheetName val="K²?€OK"/>
      <sheetName val="Thuc thanh"/>
      <sheetName val="_Ctiet12"/>
      <sheetName val="_dt-tkkttc1-1.xl"/>
      <sheetName val="tl_khovt__________x0009__䀠Ԗ__x0004_______ᓰԗ"/>
      <sheetName val="_dt-tkkttc1-1.xls__dt-tkkttc1-1"/>
      <sheetName val="_dt-tkkttc1-1.xls_tl_khovt"/>
      <sheetName val="_dt-tkkttc1-1.xls_t-dt_an"/>
      <sheetName val="K²_€OK"/>
      <sheetName val="ctdg"/>
      <sheetName val="THop12?Ɽ̖?_x0004_?_xd928_̕?✠̖?t?_x0019_[dt-tkkttc"/>
      <sheetName val="tl_khovt????????? ?䀠Ԗ?_x0004_??????ᓰԗ"/>
      <sheetName val="tl_khovt_________ _䀠Ԗ__x0004_______ᓰԗ"/>
      <sheetName val="]Ctiet12"/>
      <sheetName val="THop12??????????????_x0004_??????????"/>
      <sheetName val="]Ctiet12???????????????_x0004_???????"/>
      <sheetName val="VL,NC"/>
      <sheetName val="Page 3"/>
      <sheetName val="dg-VTu"/>
      <sheetName val="PNT-QUOT-#3"/>
      <sheetName val="COAT&amp;WRAP-QIOT-#3"/>
      <sheetName val="THop12_Ɽ̖__x0004___xd928_̕_✠̖_t__x0019__dt-tkkttc"/>
      <sheetName val="THop12_______________x0004___________"/>
      <sheetName val="_Ctiet12________________x0004________"/>
      <sheetName val="Bao_cao4"/>
      <sheetName val="TG_TSCD_-_OK4"/>
      <sheetName val="LC_tien_te4"/>
      <sheetName val="QT_TNDN4"/>
      <sheetName val="Trang_bia4"/>
      <sheetName val="CD_tai_khoan4"/>
      <sheetName val="CDKT_-_OK4"/>
      <sheetName val="Chi_tieu_ngoai_bang_-_OK4"/>
      <sheetName val="GTGT_duoc_KT,_hoan_lai,_mien0k4"/>
      <sheetName val="Bang_ke_chi_phi4"/>
      <sheetName val="Phai_thu_-_OK4"/>
      <sheetName val="Phai_tra_-_OK4"/>
      <sheetName val="Tam_ung4"/>
      <sheetName val="XNT_-_OK4"/>
      <sheetName val="Thu_noi_bo4"/>
      <sheetName val="Phai_tra_noi_bo4"/>
      <sheetName val="Tinh_hinh_thu_nhap_CBCNV_-_OK4"/>
      <sheetName val="Bang_khoi_luong4"/>
      <sheetName val="Bang_phan_tich4"/>
      <sheetName val="TH_vat_tu4"/>
      <sheetName val="TH_kinh_phi4"/>
      <sheetName val="TH_May_TC4"/>
      <sheetName val="TH_nhan_cong4"/>
      <sheetName val="Thong_ke_thiet_bi4"/>
      <sheetName val="Dinh_muc_CP_KTCB_khac4"/>
      <sheetName val="C_tietTH6T4"/>
      <sheetName val="C_tiet_054"/>
      <sheetName val="Den_31,74"/>
      <sheetName val="Bke_104"/>
      <sheetName val="UOc_T104"/>
      <sheetName val="Bke_114"/>
      <sheetName val="Uoc_20054"/>
      <sheetName val="Bke_124"/>
      <sheetName val="DTCT-tuyen_chinh4"/>
      <sheetName val="m_doc4"/>
      <sheetName val="Chi_tieu_ngoak_bang_-_OK4"/>
      <sheetName val="Thong_ke_thigt_bi4"/>
      <sheetName val="truc_tiep4"/>
      <sheetName val="QUY_TIEN_MAT4"/>
      <sheetName val="QUY_XAY_DUNG_NHA_HANG4"/>
      <sheetName val="Luong_T1-_034"/>
      <sheetName val="Luong_T2-_034"/>
      <sheetName val="Luong_T3-_034"/>
      <sheetName val="MTO_REV_04"/>
      <sheetName val="CC_huyen4"/>
      <sheetName val="Vat_tu4"/>
      <sheetName val="Bao_cao1"/>
      <sheetName val="TG_TSCD_-_OK1"/>
      <sheetName val="LC_tien_te1"/>
      <sheetName val="QT_TNDN1"/>
      <sheetName val="Trang_bia1"/>
      <sheetName val="CD_tai_khoan1"/>
      <sheetName val="CDKT_-_OK1"/>
      <sheetName val="Chi_tieu_ngoai_bang_-_OK1"/>
      <sheetName val="GTGT_duoc_KT,_hoan_lai,_mien0k1"/>
      <sheetName val="Bang_ke_chi_phi1"/>
      <sheetName val="Phai_thu_-_OK1"/>
      <sheetName val="Phai_tra_-_OK1"/>
      <sheetName val="Tam_ung1"/>
      <sheetName val="XNT_-_OK1"/>
      <sheetName val="Thu_noi_bo1"/>
      <sheetName val="Phai_tra_noi_bo1"/>
      <sheetName val="Tinh_hinh_thu_nhap_CBCNV_-_OK1"/>
      <sheetName val="Bang_khoi_luong1"/>
      <sheetName val="Bang_phan_tich1"/>
      <sheetName val="TH_vat_tu1"/>
      <sheetName val="TH_kinh_phi1"/>
      <sheetName val="TH_May_TC1"/>
      <sheetName val="TH_nhan_cong1"/>
      <sheetName val="Thong_ke_thiet_bi1"/>
      <sheetName val="Dinh_muc_CP_KTCB_khac1"/>
      <sheetName val="C_tietTH6T1"/>
      <sheetName val="C_tiet_051"/>
      <sheetName val="Den_31,71"/>
      <sheetName val="Bke_101"/>
      <sheetName val="UOc_T101"/>
      <sheetName val="Bke_111"/>
      <sheetName val="Uoc_20051"/>
      <sheetName val="Bke_121"/>
      <sheetName val="DTCT-tuyen_chinh1"/>
      <sheetName val="m_doc1"/>
      <sheetName val="Chi_tieu_ngoak_bang_-_OK1"/>
      <sheetName val="Thong_ke_thigt_bi1"/>
      <sheetName val="truc_tiep1"/>
      <sheetName val="QUY_TIEN_MAT1"/>
      <sheetName val="QUY_XAY_DUNG_NHA_HANG1"/>
      <sheetName val="Luong_T1-_031"/>
      <sheetName val="Luong_T2-_031"/>
      <sheetName val="Luong_T3-_031"/>
      <sheetName val="MTO_REV_01"/>
      <sheetName val="CC_huyen1"/>
      <sheetName val="Vat_tu1"/>
      <sheetName val="Dinh_muc_CP_KTCB_kêac1"/>
      <sheetName val="~_________1"/>
      <sheetName val="Cho_giao1"/>
      <sheetName val="Cadencier_4101"/>
      <sheetName val="Cadencier_4201"/>
      <sheetName val="MTO_REV_0"/>
      <sheetName val="CC_huyen"/>
      <sheetName val="Bao_cao2"/>
      <sheetName val="TG_TSCD_-_OK2"/>
      <sheetName val="LC_tien_te2"/>
      <sheetName val="QT_TNDN2"/>
      <sheetName val="Trang_bia2"/>
      <sheetName val="CD_tai_khoan2"/>
      <sheetName val="CDKT_-_OK2"/>
      <sheetName val="Chi_tieu_ngoai_bang_-_OK2"/>
      <sheetName val="GTGT_duoc_KT,_hoan_lai,_mien0k2"/>
      <sheetName val="Bang_ke_chi_phi2"/>
      <sheetName val="Phai_thu_-_OK2"/>
      <sheetName val="Phai_tra_-_OK2"/>
      <sheetName val="Tam_ung2"/>
      <sheetName val="XNT_-_OK2"/>
      <sheetName val="Thu_noi_bo2"/>
      <sheetName val="Phai_tra_noi_bo2"/>
      <sheetName val="Tinh_hinh_thu_nhap_CBCNV_-_OK2"/>
      <sheetName val="Bang_khoi_luong2"/>
      <sheetName val="Bang_phan_tich2"/>
      <sheetName val="TH_vat_tu2"/>
      <sheetName val="TH_kinh_phi2"/>
      <sheetName val="TH_May_TC2"/>
      <sheetName val="TH_nhan_cong2"/>
      <sheetName val="Thong_ke_thiet_bi2"/>
      <sheetName val="Dinh_muc_CP_KTCB_khac2"/>
      <sheetName val="C_tietTH6T2"/>
      <sheetName val="C_tiet_052"/>
      <sheetName val="Den_31,72"/>
      <sheetName val="Bke_102"/>
      <sheetName val="UOc_T102"/>
      <sheetName val="Bke_112"/>
      <sheetName val="Uoc_20052"/>
      <sheetName val="Bke_122"/>
      <sheetName val="DTCT-tuyen_chinh2"/>
      <sheetName val="m_doc2"/>
      <sheetName val="Chi_tieu_ngoak_bang_-_OK2"/>
      <sheetName val="Thong_ke_thigt_bi2"/>
      <sheetName val="truc_tiep2"/>
      <sheetName val="QUY_TIEN_MAT2"/>
      <sheetName val="QUY_XAY_DUNG_NHA_HANG2"/>
      <sheetName val="Luong_T1-_032"/>
      <sheetName val="Luong_T2-_032"/>
      <sheetName val="Luong_T3-_032"/>
      <sheetName val="MTO_REV_02"/>
      <sheetName val="CC_huyen2"/>
      <sheetName val="Vat_tu2"/>
      <sheetName val="Dinh_muc_CP_KTCB_kêac2"/>
      <sheetName val="~_________2"/>
      <sheetName val="Cho_giao2"/>
      <sheetName val="Cadencier_4102"/>
      <sheetName val="Cadencier_4202"/>
      <sheetName val="Bao_cao3"/>
      <sheetName val="TG_TSCD_-_OK3"/>
      <sheetName val="LC_tien_te3"/>
      <sheetName val="QT_TNDN3"/>
      <sheetName val="Trang_bia3"/>
      <sheetName val="CD_tai_khoan3"/>
      <sheetName val="CDKT_-_OK3"/>
      <sheetName val="Chi_tieu_ngoai_bang_-_OK3"/>
      <sheetName val="GTGT_duoc_KT,_hoan_lai,_mien0k3"/>
      <sheetName val="Bang_ke_chi_phi3"/>
      <sheetName val="Phai_thu_-_OK3"/>
      <sheetName val="Phai_tra_-_OK3"/>
      <sheetName val="Tam_ung3"/>
      <sheetName val="XNT_-_OK3"/>
      <sheetName val="Thu_noi_bo3"/>
      <sheetName val="Phai_tra_noi_bo3"/>
      <sheetName val="THop12_x0000__x0000__x0000__x0000__x0000__x0000__x0000__x0000__x0000__x0000__x0000_Ɽ̖_x0000__x0004__x0000__x0000__x0000__x0000__x0000__x0000_?̕_x0000__x0000_"/>
      <sheetName val="THop12???????????Ɽ̖?_x0004_???????̕??"/>
      <sheetName val="K²_x005f_x005f_x005f_x0000__x00"/>
      <sheetName val="THop12___________Ɽ̖__x0004_______?̕__"/>
      <sheetName val="THop12_x0000_Ɽ̖_x0000__x0004__x0000_?̕_x0000_✠̖_x0000_t_x0000__x0019_[dt-tkkttc"/>
      <sheetName val="THop12?Ɽ̖?_x0004_??̕?✠̖?t?_x0019_[dt-tkkttc"/>
      <sheetName val="MTL$-INTER"/>
      <sheetName val="tl_khovt 䀠Ԗ_x0004_ᓰԗ"/>
      <sheetName val="THop12??_x0004_??"/>
      <sheetName val="]Ctiet12???_x0004_?"/>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sheetData sheetId="124"/>
      <sheetData sheetId="125"/>
      <sheetData sheetId="126"/>
      <sheetData sheetId="127"/>
      <sheetData sheetId="128" refreshError="1"/>
      <sheetData sheetId="129"/>
      <sheetData sheetId="130" refreshError="1"/>
      <sheetData sheetId="131" refreshError="1"/>
      <sheetData sheetId="132"/>
      <sheetData sheetId="133" refreshError="1"/>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sheetData sheetId="314"/>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nhatki socai"/>
      <sheetName val="NK qui 2"/>
      <sheetName val="NK qui III"/>
      <sheetName val="NK qui 4"/>
      <sheetName val="scai vat tu"/>
      <sheetName val="so cai duy tu"/>
      <sheetName val="00000000"/>
      <sheetName val="XL4Test5"/>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 bu"/>
      <sheetName val="GD1-2000"/>
      <sheetName val="GD1-1999"/>
      <sheetName val="tong hop TDT"/>
      <sheetName val="vienvia"/>
      <sheetName val="GD2-2001"/>
      <sheetName val="k110-115"/>
      <sheetName val="k115-118"/>
      <sheetName val="k118-120"/>
      <sheetName val="denbu"/>
      <sheetName val="tong hop"/>
      <sheetName val="phan tich DG"/>
      <sheetName val="gia vat lieu"/>
      <sheetName val="gia xe may"/>
      <sheetName val="gia nhan cong"/>
      <sheetName val="XL4Test5"/>
      <sheetName val="#REF"/>
      <sheetName val="KHTC 2004 "/>
      <sheetName val="Bao cao Quy"/>
      <sheetName val="Bao cao thuc hien KH"/>
      <sheetName val="Gia thanh Sx"/>
      <sheetName val="KH 11+12-2004"/>
      <sheetName val="KH thang 12-2004"/>
      <sheetName val="Bo sung Thang 10"/>
      <sheetName val="KH Xin"/>
      <sheetName val="KH thang 9+10"/>
      <sheetName val="KH tu 15-08"/>
      <sheetName val="KH TC -2 Da nop Cty"/>
      <sheetName val="KH TC T8"/>
      <sheetName val="00000000"/>
      <sheetName val="00000001"/>
      <sheetName val="00000002"/>
      <sheetName val="00000003"/>
      <sheetName val="00000004"/>
      <sheetName val="00000005"/>
      <sheetName val="00000006"/>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XL4Poppy"/>
      <sheetName val="C45"/>
      <sheetName val="C45-2004"/>
      <sheetName val="C46 "/>
      <sheetName val="Quý 4-2004"/>
      <sheetName val="C47 (1)"/>
      <sheetName val="C47 (2)"/>
      <sheetName val="C47 (3)"/>
      <sheetName val="C47a)"/>
      <sheetName val="C47a) (1)"/>
      <sheetName val="C47a) (2)"/>
      <sheetName val="C47 b"/>
      <sheetName val="C45C"/>
      <sheetName val="C04-BH "/>
      <sheetName val="02-SBH "/>
      <sheetName val="Dsuc"/>
      <sheetName val="DS Dsuc"/>
      <sheetName val="BHYT"/>
      <sheetName val="DS BHYT"/>
      <sheetName val="Giahan"/>
      <sheetName val="10000000"/>
      <sheetName val="47"/>
      <sheetName val="120"/>
      <sheetName val="121+315"/>
      <sheetName val="122+225"/>
      <sheetName val="46"/>
      <sheetName val="42"/>
      <sheetName val="40"/>
      <sheetName val=" K1(L1)"/>
      <sheetName val="XXXXXXXX"/>
      <sheetName val="Xuat NL"/>
      <sheetName val="Nhap NL"/>
      <sheetName val="SL"/>
      <sheetName val="TK623"/>
      <sheetName val="TK152"/>
      <sheetName val="DCCN2"/>
      <sheetName val="chi phi luong quan ly"/>
      <sheetName val="chi phi luong lai xe,may"/>
      <sheetName val="sl2"/>
      <sheetName val="DCCN1"/>
      <sheetName val="TK621"/>
      <sheetName val="TK622"/>
      <sheetName val="TK627"/>
      <sheetName val="Nhat trinh o to"/>
      <sheetName val="621moi"/>
      <sheetName val="Nhat trinh may"/>
      <sheetName val="C47-456"/>
      <sheetName val="C46"/>
      <sheetName val="C47-PII"/>
      <sheetName val="DG "/>
      <sheetName val="th"/>
      <sheetName val="ptvl0-1"/>
      <sheetName val="0-1"/>
      <sheetName val="ptvl4-5"/>
      <sheetName val="4-5"/>
      <sheetName val="ptvl3-4"/>
      <sheetName val="3-4"/>
      <sheetName val="ptvl2-3"/>
      <sheetName val="2-3"/>
      <sheetName val="vlcong"/>
      <sheetName val="ptvl1-2"/>
      <sheetName val="1-2"/>
      <sheetName val="Phu Luc DC tham dinh lien so I"/>
      <sheetName val="BangTH LS tham dinh I"/>
      <sheetName val="Phu luc DC BS II"/>
      <sheetName val="BangTH BS II"/>
      <sheetName val="Phu luc trinh giai trinh II"/>
      <sheetName val="BangTH LS BS II"/>
      <sheetName val="#REF!"/>
      <sheetName val="tuong"/>
      <sheetName val="tong iop TDT"/>
      <sheetName val="TIEN L"/>
      <sheetName val="THKL"/>
      <sheetName val="CVC"/>
      <sheetName val="BVL"/>
      <sheetName val="PTVL"/>
      <sheetName val="DT"/>
      <sheetName val="THDT"/>
      <sheetName val="KLdat"/>
      <sheetName val="KLthep"/>
      <sheetName val="DG"/>
      <sheetName val="DTKS"/>
      <sheetName val="#RAF"/>
      <sheetName val="DT Nha may sua bo sung"/>
      <sheetName val="Dgia du thau"/>
      <sheetName val="TH thau"/>
      <sheetName val="KHO"/>
      <sheetName val="X.SON"/>
      <sheetName val="XDCB"/>
      <sheetName val="SAT"/>
      <sheetName val="TO DIEN"/>
      <sheetName val="TAP VU"/>
      <sheetName val="SON NEN"/>
      <sheetName val="QIN JI"/>
      <sheetName val="D ONG"/>
      <sheetName val="LR TAI"/>
      <sheetName val="LR BUS"/>
      <sheetName val="kiem dinh"/>
      <sheetName val="vp"/>
      <sheetName val="co dien"/>
      <sheetName val="cxanh"/>
      <sheetName val="bodyshop tai"/>
      <sheetName val="THONG KE"/>
      <sheetName val="KH TA T8"/>
      <sheetName val="BIA-tllq"/>
      <sheetName val="BIA-bv"/>
      <sheetName val="BIA (2)"/>
      <sheetName val="gt-pa2"/>
      <sheetName val="gt-pa-qh"/>
      <sheetName val="gt-pa1"/>
      <sheetName val="CAUDOUNG-pa1"/>
      <sheetName val="ks_da-pa1"/>
      <sheetName val="KLTHUCpa1"/>
      <sheetName val="BIA"/>
      <sheetName val="VL 05"/>
      <sheetName val="gia nhan cong_x0008__x0000__x0000_XL4Test5_x0007__x0000__x0000_C47-"/>
      <sheetName val="BCKHTH"/>
      <sheetName val="DKKH"/>
      <sheetName val="BCKH02"/>
      <sheetName val="Doanh thu 2003"/>
      <sheetName val="MTL$-INTER"/>
      <sheetName val="Tien An T11"/>
      <sheetName val="DNPD-QL"/>
      <sheetName val="Bang luong"/>
      <sheetName val="Bang CC"/>
      <sheetName val=" Luong nghien "/>
      <sheetName val="QT-LN"/>
      <sheetName val="Giantiep"/>
      <sheetName val="Phuc vu"/>
      <sheetName val="May Phat"/>
      <sheetName val="1813"/>
      <sheetName val="CLdat"/>
      <sheetName val="THDC"/>
      <sheetName val="THKP"/>
      <sheetName val="BCLVT"/>
      <sheetName val="TH DCS"/>
      <sheetName val="DT-DCS"/>
      <sheetName val="VT"/>
      <sheetName val="THVT"/>
      <sheetName val="TH DG"/>
      <sheetName val="DT - DG"/>
      <sheetName val="VTDG"/>
      <sheetName val="TH-DG"/>
      <sheetName val="TH-NB"/>
      <sheetName val="DU TOAN"/>
      <sheetName val="Socio-economic information"/>
      <sheetName val="Project related provinces2003"/>
      <sheetName val="GDP Growth"/>
      <sheetName val="So- eco dev by pro"/>
      <sheetName val="_x0000__x0000_"/>
      <sheetName val="KH TC -2 Dၡ nop Cty"/>
      <sheetName val="Nhat trin` may"/>
      <sheetName val="CLech"/>
      <sheetName val="VC Bo"/>
      <sheetName val="Dgiai"/>
      <sheetName val="ap gia"/>
      <sheetName val="THQT"/>
      <sheetName val="Kluong"/>
      <sheetName val="Xuly Data"/>
      <sheetName val="MTO REV.2(ARMOR)"/>
      <sheetName val="KH t_x0000_ 15u08"/>
      <sheetName val="xH TK -2CDa  op nty"/>
      <sheetName val="Sheep8"/>
      <sheetName val="ý_x0006__x0000__x0000_456"/>
      <sheetName val="-PII_x000a__x0000__x0000_KHTC 2004 _x000b__x0000__x0000_Bao cao Quy"/>
      <sheetName val=""/>
      <sheetName val="KH t"/>
      <sheetName val="Giá tháng 8-09"/>
      <sheetName val="pt_x0009__x0008__x0010__x0000__x0000_"/>
      <sheetName val="Tu dien"/>
      <sheetName val="Bao cao KQTH quy hoach 135_x0000__x0000_ĄĄ"/>
      <sheetName val="BANG KE CHI PHI THANG_x0000_$ਭ!_x0000_ĄĄ¿_x0000_"/>
      <sheetName val="lt-tl"/>
      <sheetName val="px3-tl"/>
      <sheetName val="px1-tl"/>
      <sheetName val="vp-tl"/>
      <sheetName val="px2,tb-tl"/>
      <sheetName val="th-qt"/>
      <sheetName val="bqt"/>
      <sheetName val="tl-khovt"/>
      <sheetName val="dtkhovt"/>
      <sheetName val="Sheet17"/>
      <sheetName val="Sheet18"/>
      <sheetName val="KH TC -2 D? nop Cty"/>
      <sheetName val="DS heYT"/>
      <sheetName val="T3"/>
      <sheetName val="T4"/>
      <sheetName val="BC"/>
      <sheetName val="THX7"/>
      <sheetName val="T9"/>
      <sheetName val="T12"/>
      <sheetName val="T1"/>
      <sheetName val="T2"/>
      <sheetName val="T03"/>
      <sheetName val="®"/>
      <sheetName val="BC thi dua"/>
      <sheetName val="gia nhan cong_x0008_"/>
      <sheetName val="ý_x0006_"/>
      <sheetName val="pt _x0008__x0010__x0000__x0000_"/>
      <sheetName val="Phu_x0000_Luc DC tham_x0000_dinh lien so I"/>
      <sheetName val="Thuc thanh"/>
      <sheetName val="Tai khoan"/>
      <sheetName val="Tunnel-Vong"/>
      <sheetName val="SUM"/>
      <sheetName val="-PII_"/>
      <sheetName val="KH TC -2 D_ nop Cty"/>
      <sheetName val="gvl"/>
      <sheetName val="NC-M"/>
      <sheetName val="GS"/>
      <sheetName val="DLD"/>
      <sheetName val="KP"/>
      <sheetName val="TTVD"/>
      <sheetName val="LMT"/>
      <sheetName val="GLMAT"/>
      <sheetName val="LMAT"/>
      <sheetName val="TT chung"/>
      <sheetName val="KHHGD"/>
      <sheetName val="TG"/>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n gi¸ chÝnh"/>
      <sheetName val="gia nhan cong_x0008__x0000_XL4Test5_x0007__x0000_C47-45"/>
      <sheetName val="den bq"/>
      <sheetName val="G@1-1999"/>
      <sheetName val="ptvlı-Ĳ"/>
      <sheetName val="LR TAH"/>
      <sheetName val="ne page (Ctrl+N)_x000b_Cancel find!Zo"/>
      <sheetName val="_x0000__x0009_Ɛ_x0000_Segoe UI_x0000__x0000__x0000__x0000__x0000__x0000_倂_x000a__x0005_Ŕ_x000f_⬡_x0000__xffff_Choo"/>
      <sheetName val="骀㵅庮椡খ_xdc18_ၠ袔㉍⏁ ׫冄㘇ꚯ猈籉ǃ읉刲諉銝淏꧱仡ꗇ㌕䋍뛅뺠"/>
      <sheetName val="-PII_x000a_"/>
      <sheetName val="Phu"/>
      <sheetName val="QTOAN"/>
      <sheetName val="PTVT"/>
      <sheetName val="BP"/>
      <sheetName val="BP1"/>
      <sheetName val="KL1"/>
      <sheetName val="THKP1"/>
      <sheetName val="THBP"/>
      <sheetName val="Bao cao KQTH quy hoach 135"/>
      <sheetName val="BANG KE CHI PHI THANG"/>
      <sheetName val="_x0000_ Ɛ_x0000_Segoe UI_x0000__x0000__x0000__x0000__x0000__x0000_倂_x000a__x0005_Ŕ_x000f_⬡_x0000__xffff_Choo"/>
      <sheetName val="0&quot;-SBH "/>
      <sheetName val=" [1(L1)"/>
      <sheetName val="DT-DÃS"/>
      <sheetName val="KH TC -2 Dၡ no聰 Cty"/>
      <sheetName val="Phan tich vat tu"/>
      <sheetName val="Tong hop vat tu"/>
      <sheetName val="Gia tri vat tu"/>
      <sheetName val="Chenh lech vat tu"/>
      <sheetName val="Chi phi van chuyen"/>
      <sheetName val="Gia giao VL den HT"/>
      <sheetName val="Gia VL den HT"/>
      <sheetName val="Don gia chi tiet"/>
      <sheetName val="Du thau"/>
      <sheetName val="Tong hop kinh phi"/>
      <sheetName val="Tu van Thiet ke"/>
      <sheetName val="QD 957-2009"/>
      <sheetName val="Cong van 1751"/>
      <sheetName val="Bang tra Chi phi khac"/>
      <sheetName val="Tong hop DTCT"/>
      <sheetName val="Tong hop CPTB"/>
      <sheetName val="Tong hop DT CPXD TH"/>
      <sheetName val="Tien do thi cong"/>
      <sheetName val="Bia ngoai"/>
      <sheetName val="Bia lot"/>
      <sheetName val="Thuyet minh"/>
      <sheetName val="Bia du toan"/>
      <sheetName val="Config"/>
      <sheetName val="KH t? 15u08"/>
      <sheetName val="ý_x0006_??456"/>
      <sheetName val="gia nhan cong_x0008_??XL4Test5_x0007_??C47-"/>
      <sheetName val="??"/>
      <sheetName val="pt_x0009__x0008__x0010_??"/>
      <sheetName val="-PII_x000a_??KHTC 2004 _x000b_??Bao cao Quy"/>
      <sheetName val="Abutment"/>
      <sheetName val="KH t_ 15u08"/>
      <sheetName val="ý_x0006___456"/>
      <sheetName val="gia nhan cong_x0008___XL4Test5_x0007___C47-"/>
      <sheetName val="__"/>
      <sheetName val="pt_x0009__x0008__x0010___"/>
      <sheetName val="-PII___KHTC 2004 _x000b___Bao cao Quy"/>
      <sheetName val=" _1(L1)"/>
      <sheetName val="Tong hop DTXD CT"/>
      <sheetName val="Du toan XDCT"/>
      <sheetName val="Tong hop CPXD"/>
      <sheetName val="Tong hop CPK"/>
      <sheetName val="Tro giup"/>
      <sheetName val="Bao cao KQTH quy hoach 135_x0000__x0000_AA"/>
      <sheetName val="BANG KE CHI PHI THANG_x0000_$?!_x0000_AA¿_x0000_"/>
      <sheetName val="ptvli-?"/>
      <sheetName val="??????????? ??????!????????????"/>
      <sheetName val="_x0000_??_x0000__x0000__x0000__x0000__x0000__x0000__x0000__x0000__x0000__x0000__x0000__x0000__x0000__x0000__x0000__x0000__x0000__x0000__x0013__x0000_?`?_x0000_A_x0000_??"/>
      <sheetName val="NG KE CHI PHI THANG_x0000_$?!_x0000_AA¿_x0000__x0008__x0008_"/>
      <sheetName val="???????????????????????????????"/>
      <sheetName val="V.lieu"/>
      <sheetName val="pt_x0009__x0008__x0010_"/>
      <sheetName val="pt _x0008__x0010_"/>
      <sheetName val="ptvli-_"/>
      <sheetName val="___________ ______!____________"/>
      <sheetName val="NG KE CHI PHI THANG"/>
      <sheetName val="_______________________________"/>
      <sheetName val="骀㵅庮椡খ�ၠ袔㉍⏁ ׫冄㘇ꚯ猈籉ǃ읉刲諉銝淏꧱仡ꗇ㌕䋍뛅뺠"/>
      <sheetName val="nen"/>
      <sheetName val="mat"/>
      <sheetName val="cong"/>
      <sheetName val="vua"/>
      <sheetName val="rph"/>
      <sheetName val="dtoan"/>
      <sheetName val="dtoan -ctiet"/>
      <sheetName val="dt-kphi"/>
      <sheetName val="dt-kphi (2)"/>
      <sheetName val="dt-kphi-ctiet"/>
      <sheetName val="bth-kphi"/>
      <sheetName val="TSCD DUNG CHUNG "/>
      <sheetName val="KHKHAUHAOTSCHUNG"/>
      <sheetName val="TSCDTOAN NHA MAY"/>
      <sheetName val="CPSXTOAN BO SP"/>
      <sheetName val="PBCPCHUNG CHO CAC DTUONG"/>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Congty"/>
      <sheetName val="VPPN"/>
      <sheetName val="XN74"/>
      <sheetName val="XN54"/>
      <sheetName val="XN33"/>
      <sheetName val="NK96"/>
      <sheetName val="KluongKm2,4"/>
      <sheetName val="B.cao"/>
      <sheetName val="T.tiet"/>
      <sheetName val="T.N"/>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YEU TO CONG"/>
      <sheetName val="TD 3DIEM"/>
      <sheetName val="TD 2DIEM"/>
      <sheetName val="dn"/>
      <sheetName val="CHI TIET"/>
      <sheetName val="KLnt"/>
      <sheetName val="PHAN TICH"/>
      <sheetName val="solieu"/>
      <sheetName val="VL"/>
      <sheetName val="PLV"/>
      <sheetName val="Dongia"/>
      <sheetName val="DTCTtaluy"/>
      <sheetName val="KLDGTT&lt;120%"/>
      <sheetName val="PL2"/>
      <sheetName val="DTnen"/>
      <sheetName val="PL"/>
      <sheetName val="THKL nghiemthu"/>
      <sheetName val="DTCTtaluy (2)"/>
      <sheetName val="KLDGTT&lt;120% (2)"/>
      <sheetName val="TH (2)"/>
      <sheetName val="XXXXXXX0"/>
      <sheetName val="XXXXXXX1"/>
      <sheetName val="20000000"/>
      <sheetName val="30000000"/>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dt-iphi"/>
      <sheetName val="ìtoan"/>
      <sheetName val="TO HUNG"/>
      <sheetName val="CONGNHAN NE"/>
      <sheetName val="XINGUYEP"/>
      <sheetName val="TH331"/>
      <sheetName val="Sheet3 (2)"/>
      <sheetName val="Giatri"/>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PL tham dinh"/>
      <sheetName val="KSTK"/>
      <sheetName val="DTCT"/>
      <sheetName val="Bu VC"/>
      <sheetName val="luong"/>
      <sheetName val="PTDG"/>
      <sheetName val="40000000"/>
      <sheetName val="50000000"/>
      <sheetName val="60000000"/>
      <sheetName val="70000000"/>
      <sheetName val="80000000"/>
      <sheetName val="90000000"/>
      <sheetName val="a0000000"/>
      <sheetName val="rph (2)"/>
      <sheetName val="dap"/>
      <sheetName val="gpmb"/>
      <sheetName val="dt-kphi-iso-tong"/>
      <sheetName val="dt-kphi-iso-ctiet"/>
      <sheetName val="Sheet_x0001_1"/>
      <sheetName val="FPPN"/>
      <sheetName val="CHI"/>
      <sheetName val="ESTI."/>
      <sheetName val="DI-ESTI"/>
      <sheetName val="gia"/>
      <sheetName val="sut&lt;100"/>
      <sheetName val="sut duong"/>
      <sheetName val="sut am"/>
      <sheetName val="bu lun"/>
      <sheetName val="xoi lo chan ke"/>
      <sheetName val="GTXL"/>
      <sheetName val="TDT"/>
      <sheetName val="CRC"/>
      <sheetName val="GIATRI-DAILY"/>
      <sheetName val="NVBH KHAC"/>
      <sheetName val="NVBH HOAN"/>
      <sheetName val="TONKHODAILY"/>
      <sheetName val="gvt"/>
      <sheetName val="ATGT"/>
      <sheetName val="DG-TH"/>
      <sheetName val="Tuong-chan"/>
      <sheetName val="Dau-cong"/>
      <sheetName val="dtoan (4)"/>
      <sheetName val="tmdtu"/>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DGCT_x0006_"/>
      <sheetName val="tra-vat-lieu"/>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Module1"/>
      <sheetName val="Module2"/>
      <sheetName val="P3-PanAn-Factored"/>
      <sheetName val="dam"/>
      <sheetName val="Mocantho"/>
      <sheetName val="MoQL91"/>
      <sheetName val="tru"/>
      <sheetName val="10mduongsaumo"/>
      <sheetName val="ctt"/>
      <sheetName val="thanmkhao"/>
      <sheetName val="monho"/>
      <sheetName val="HK1"/>
      <sheetName val="HK2"/>
      <sheetName val="CANAM"/>
      <sheetName val="NhapSl"/>
      <sheetName val="Nluc"/>
      <sheetName val="Tohop"/>
      <sheetName val="KT_Tthan"/>
      <sheetName val="Tra_TTTD"/>
      <sheetName val="bao cao ngay 13-02"/>
      <sheetName val="CBG"/>
      <sheetName val="PTCT"/>
      <sheetName val="T5"/>
      <sheetName val="T6"/>
      <sheetName val="T7"/>
      <sheetName val="T8"/>
      <sheetName val="T10"/>
      <sheetName val="T11"/>
      <sheetName val="t1.3"/>
      <sheetName val="SPL4"/>
      <sheetName val="Nhap don gia VL dia _x0003_"/>
      <sheetName val="Phan tich don gia chi Uet"/>
      <sheetName val="GiaVL"/>
      <sheetName val="sut&lt;1 0"/>
      <sheetName val="PBCPCHUNG CHO CAC _x0007_{WÑNG"/>
      <sheetName val="Du_lieu"/>
      <sheetName val="nhan cong"/>
      <sheetName val="ma-pt"/>
      <sheetName val="`u lun"/>
      <sheetName val="She"/>
      <sheetName val="TT_35NH"/>
      <sheetName val="coc duc"/>
      <sheetName val="IBASE"/>
      <sheetName val="tai"/>
      <sheetName val="hoang"/>
      <sheetName val="hoang (2)"/>
      <sheetName val="hoang (3)"/>
      <sheetName val="NHAP"/>
      <sheetName val="dv-kphi-cviet"/>
      <sheetName val="bvh-kphi"/>
      <sheetName val="PCCPCHUNG CHO CAC DTUONG"/>
      <sheetName val="Piers of Main Flyower (1)"/>
      <sheetName val="TN"/>
      <sheetName val="ND"/>
      <sheetName val="Ё"/>
      <sheetName val="0"/>
      <sheetName val="Số liệu"/>
      <sheetName val="TKKYI"/>
      <sheetName val="TKKYII"/>
      <sheetName val="Tổng hợp theo học sinh"/>
      <sheetName val="XL4Test5 (2)"/>
      <sheetName val="ktduong"/>
      <sheetName val="cu"/>
      <sheetName val="KTcau2004"/>
      <sheetName val="KT2004XL#moi"/>
      <sheetName val="thop"/>
      <sheetName val="Du toan chi tiet"/>
      <sheetName val="He so"/>
      <sheetName val="PL Vua"/>
      <sheetName val="DPD"/>
      <sheetName val="DgDuong"/>
      <sheetName val="dgmo-tru"/>
      <sheetName val="dgdam"/>
      <sheetName val="Dam-Mo-Tru"/>
      <sheetName val="DTDuong"/>
      <sheetName val="GTXLc"/>
      <sheetName val="CPXLk"/>
      <sheetName val="KPTH"/>
      <sheetName val="Bang KL ket cau"/>
      <sheetName val="CTC_x000f_NG_02"/>
      <sheetName val="_x0004_GCong"/>
      <sheetName val="ctTBA"/>
      <sheetName val="Khu xu ly nuoc THiep-XD"/>
      <sheetName val="Box-Girder"/>
      <sheetName val="Dbþgia"/>
      <sheetName val="bth-kpha"/>
      <sheetName val="IN__x000e_X"/>
      <sheetName val="md5!-52"/>
      <sheetName val="coctuatrenda"/>
      <sheetName val="dtct cong"/>
      <sheetName val="_"/>
      <sheetName val="Phan tich don gia chi ˆUet"/>
      <sheetName val="_____x0001_"/>
      <sheetName val="NHTN"/>
      <sheetName val="QLDD"/>
      <sheetName val="Moi truong"/>
      <sheetName val="KHĐ"/>
      <sheetName val="3cau"/>
      <sheetName val="266+623"/>
      <sheetName val="TXL(266+623"/>
      <sheetName val="DDCT"/>
      <sheetName val="M"/>
      <sheetName val="vln"/>
      <sheetName val="CHI_TIET"/>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dt-kphi-ÿÿo-ctiet"/>
      <sheetName val="________x0001_______x0001_______x0001_______x0001_H-___"/>
      <sheetName val="She_t9"/>
      <sheetName val="10mduongsa{ío"/>
      <sheetName val="Sheet3ٺ_x0001_2)"/>
      <sheetName val="Pier"/>
      <sheetName val="Pile"/>
      <sheetName val="ptvì0-1"/>
      <sheetName val="CHI_x0000_TIET"/>
      <sheetName val="_x0000_Ё_x0000__x0000__x0000__x0000_䀤_x0001__x0000__x0000__x0000__x0000_䀶_x0001__x0000_晦晦晦䀙_x0001__x0000__x0000__x0000__x0000_㿰_x0001_H-_x0000_ਈ_x0000_"/>
      <sheetName val="Nhap don gia VL dia _x0003__x0000_uong"/>
      <sheetName val="She_x0000_t9"/>
      <sheetName val="_x0000_????_x0001__x0000__x0000__x0000__x0000_?_x0001_H-_x0000_?_x0000_????_x0001__x0000_????_x0001__x0000__x0000__x0000_"/>
      <sheetName val="Ё_x0000_䀤_x0001__x0000_䀶_x0001__x0000_晦晦晦䀙_x0001__x0000_㿰_x0001_H-_x0000_ਈ_x0000_ꏗ㵰휊䀁_x0001__x0000_尩슏⣵䀂"/>
      <sheetName val="0_x0000__x0000_ﱸ͕_x0000__x0004__x0000__x0000__x0000__x0000__x0000__x0000_͕_x0000__x0000__x0000__x0000__x0000__x0000__x0000__x0000_列͕_x0000__x0000__x0013__x0000__x0000__x0000_"/>
      <sheetName val="Du toan chi tiet_x0000_coc nuoc"/>
      <sheetName val="?_x0000_?_x0001__x0000_?_x0001__x0000_????_x0001__x0000_?_x0001_H-_x0000_?_x0000_????_x0001__x0000_????"/>
      <sheetName val="?"/>
      <sheetName val="????_x0001_"/>
      <sheetName val="_x0000_?_x0000__x0000__x0000__x0000_?_x0001__x0000__x0000__x0000__x0000_?_x0001__x0000_????_x0001__x0000__x0000__x0000__x0000_?_x0001_H-_x0000_?_x0000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_x0001_?????_x0001_?????_x0001_?????_x0001_H-???"/>
      <sheetName val="She?t9"/>
      <sheetName val="vua_x0000__x0000__x0000__x0000__x0000__x0000__x0000__x0000__x0000__x0000__x0000_韘࿊_x0000__x0004__x0000__x0000__x0000__x0000__x0000__x0000_酐࿊_x0000__x0000__x0000__x0000__x0000_"/>
      <sheetName val="NVBH(HOAN"/>
      <sheetName val="dt-cphi-ctieT"/>
      <sheetName val="Piers of Main Flylyer (1)"/>
      <sheetName val="TinhToan"/>
      <sheetName val="???_x0001_??_x0001_?????_x0001_??_x0001_H-???"/>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Giai trinh"/>
      <sheetName val="GTGT"/>
      <sheetName val="Mua vao TT"/>
      <sheetName val="Mua vao GTGT"/>
      <sheetName val="Bra"/>
      <sheetName val="BC HDon"/>
      <sheetName val="BC HDon Qui"/>
      <sheetName val="KE KHAI HDONG"/>
      <sheetName val="Recovered_Sheet1"/>
      <sheetName val="Recovered_Sheet2"/>
      <sheetName val="Don gia"/>
      <sheetName val="CDPS"/>
      <sheetName val="CPVUE_03"/>
      <sheetName val="T_x0004_ 3DIEM"/>
      <sheetName val="Rheet10"/>
      <sheetName val="KLD_x0007_TT&lt;120%"/>
      <sheetName val="dt-k0hi (2)"/>
      <sheetName val="DT_x0003_T_02"/>
      <sheetName val="S²_x0000__x0000_2"/>
      <sheetName val="fej"/>
      <sheetName val="DT1__x0010_3"/>
      <sheetName val="DGKE_00"/>
      <sheetName val="P4-T`nAn-Factored"/>
      <sheetName val="DEF"/>
      <sheetName val="[dtTKKT-98-106.xlsၝTHCDS11"/>
      <sheetName val="[dtTKKT-98-106.xls?THCDS11"/>
      <sheetName val="INV"/>
      <sheetName val="XXXXXXX2"/>
      <sheetName val="XXXXXXX3"/>
      <sheetName val="XXXXXXX4"/>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Giathanh1m3BT"/>
      <sheetName val="Tuong-ٺ_x0001_an"/>
      <sheetName val="KLDGTT&lt;1ü_x000c__x0000__x0000_(2)"/>
      <sheetName val="____x0001____x0001_______x0001____x0001_H-___"/>
      <sheetName val="ma_pt"/>
      <sheetName val="COC KHOAN0T5"/>
      <sheetName val="NKC"/>
      <sheetName val="SoCaiT"/>
      <sheetName val="THDU"/>
      <sheetName val="0000000!"/>
      <sheetName val="Quantity"/>
      <sheetName val="She%t11"/>
      <sheetName val="Nhap don gia VL dia áhuong"/>
      <sheetName val="uong mot ngay cong xay lap"/>
      <sheetName val="_x0000__x0000__x0000__x0000__x0000__x0000_??_x0000__x0000__x0013__x0000__x0000__x0000__x0000__x0000__x0000__x0000__x0000__x0000__x0000__x0000__x0000__x0000__x0000__x0000__x001f_[dtT"/>
      <sheetName val="CHI TI_x0000__x0000_"/>
      <sheetName val="TD &quot;DIEM"/>
      <sheetName val="Du toan chi tiet coc juoc"/>
      <sheetName val="Sheet1 (3)"/>
      <sheetName val="Sheet1 (2)"/>
      <sheetName val="Klu_x0016_4_x0000_DÀÀFN"/>
      <sheetName val="t1_3"/>
      <sheetName val="Don_gia_chi_tiet"/>
      <sheetName val="Du_thau"/>
      <sheetName val="Tro_giup"/>
      <sheetName val="Nhatkychung"/>
      <sheetName val="Eodule1"/>
      <sheetName val="DGAT_02"/>
      <sheetName val="Piers of Mai. Flyover (1)"/>
      <sheetName val="YE2_x0000__x0000_ CONG"/>
      <sheetName val="dt-kphi-isoiendo"/>
      <sheetName val="DG೼�_02"/>
      <sheetName val="S? li?u"/>
      <sheetName val="T?ng h?p theo h?c sinh"/>
      <sheetName val="ULIT"/>
      <sheetName val="Load"/>
      <sheetName val="Gca may Buu dien"/>
      <sheetName val="882"/>
      <sheetName val="Giamay"/>
      <sheetName val="TH_11"/>
      <sheetName val="CUAHANG"/>
      <sheetName val="MAKHACH"/>
      <sheetName val="[_x001e__x001e__x001e__x001e__x001e__x001e__x001e__x001e__x001e__x001e__x001e__x001e__x001e__x001e__x001e__x001e__x001e__x001e__x001e__x001e__x001e__x001e__x001e__x001e__x001e__x001e__x001e__x001e__x001e_"/>
      <sheetName val="_x001e__x001e__x001e__x001e__x001e__x001e__x001e__x001e__x001e__x001e__x001e__x001e__x001e__x001e__x001e__x001e__x001e__x001e__x001e__x001e__x001e__x001e__x001e__x001e__x001e__x001e__x001e__x001e__x001e__x001e_"/>
      <sheetName val="vua_x0000_韘࿊_x0000__x0004__x0000_酐࿊_x0000_須࿊_x0000__x0004__x0000__x0016_[dtTKKT-98-10"/>
      <sheetName val="0??ﱸ͕?_x0004_??????͕????????列͕??_x0013_???"/>
      <sheetName val="TM_JCTC"/>
      <sheetName val="KLDGTT&lt;1ü_x000c_??(2)"/>
      <sheetName val="T²_x0000__x0000_8-49"/>
      <sheetName val="Du toan_x0000_chi tiet coc"/>
      <sheetName val="dt-kphi_x0010_øÿet"/>
      <sheetName val="vua_x0000_韘࿊_x0000__x0004__x0000_酐࿊_x0000_須࿊_x0000__x0004__x0000__x0016_[dtTK뒹û_x0000_ᤅؿ߶_x0000_"/>
      <sheetName val="vua_x0000_韘࿊_x0000__x0004__x0000_酐࿊_x0000_須࿊_x0000__x0004__x0000__x0016_[dtTK_x0005__x0000__x0000__x0000__x0002__x0000_嶚찈"/>
      <sheetName val="DothiP1"/>
      <sheetName val="tra_x0000__x0000__x0000__x0000__x0000_±@Z"/>
      <sheetName val="TT"/>
      <sheetName val="tra"/>
      <sheetName val="Dutoan KL"/>
      <sheetName val="PT VATTU"/>
      <sheetName val="DG CANTHO"/>
      <sheetName val="Cuoc VC"/>
      <sheetName val="TH Vattu"/>
      <sheetName val="TMDT"/>
      <sheetName val="MAHIEU"/>
      <sheetName val="TK kinh phi"/>
      <sheetName val="vankhuon"/>
      <sheetName val="ct luong "/>
      <sheetName val="Nhap 6T"/>
      <sheetName val="baocaochinh(qui1.05) (DC)"/>
      <sheetName val="Ctuluongq.1.05"/>
      <sheetName val="BANG PHAN BO qui1.05(DC)"/>
      <sheetName val="BANG PHAN BO quiII.05"/>
      <sheetName val="bao cac cinh Qui II-2005"/>
      <sheetName val="DSach"/>
      <sheetName val="Sen"/>
      <sheetName val="Sen (2)"/>
      <sheetName val="Phe duyet"/>
      <sheetName val="DN bo-sung"/>
      <sheetName val="Tong-hợp vạt tư xa,cođe,Ađiem"/>
      <sheetName val="Lá-xích"/>
      <sheetName val="Phân công vông việc các tổ"/>
      <sheetName val="Bulông-Anten-dây co"/>
      <sheetName val="tu-dieu-khien-PX3"/>
      <sheetName val="Cot-angten-day-co"/>
      <sheetName val="xuat hang26.09.2008 (2)"/>
      <sheetName val="kl tung pđ krhn"/>
      <sheetName val="BK TBPHAP"/>
      <sheetName val="Tong-h?p v?t tu xa,code,Adiem"/>
      <sheetName val="Phân công vông vi?c các t?"/>
      <sheetName val="CHITIET VL-NC-TT1p"/>
      <sheetName val="kl tung pd krhn"/>
      <sheetName val="Vi Thanh-Can Tho"/>
      <sheetName val="KLHT"/>
      <sheetName val="KPVC-BD "/>
      <sheetName val="Cửa van vận hành"/>
      <sheetName val="Cửa van sửa chữa"/>
      <sheetName val="THANG LEO LO THONG KHI"/>
      <sheetName val="Khe Luới &amp; Gầu"/>
      <sheetName val="Khe van sửa chữa"/>
      <sheetName val="Khe van vận hành"/>
      <sheetName val="Lưới chắn rác"/>
      <sheetName val="~         "/>
      <sheetName val="CDD-khe van"/>
      <sheetName val="BẢNG TỔNG HỢP"/>
      <sheetName val="khoi luong"/>
      <sheetName val="Tong-h_p v_t tu xa,code,Adiem"/>
      <sheetName val="Phân công vông vi_c các t_"/>
      <sheetName val="Bang chiet tinh TBA"/>
      <sheetName val="Chitiet"/>
      <sheetName val="CT-35"/>
      <sheetName val="Tong-h?p v?t tý xa,coðe,Aðiem"/>
      <sheetName val="kl tung pð krhn"/>
      <sheetName val="C?a van v?n hành"/>
      <sheetName val="C?a van s?a ch?a"/>
      <sheetName val="Khe Lu?i &amp; G?u"/>
      <sheetName val="Khe van s?a ch?a"/>
      <sheetName val="Khe van v?n hành"/>
      <sheetName val="Lý?i ch?n rác"/>
      <sheetName val="B?NG T?NG H?P"/>
      <sheetName val="Tong-h_p v_t tý xa,coðe,Aðiem"/>
      <sheetName val="C_a van v_n hành"/>
      <sheetName val="C_a van s_a ch_a"/>
      <sheetName val="Khe Lu_i &amp; G_u"/>
      <sheetName val="Khe van s_a ch_a"/>
      <sheetName val="Khe van v_n hành"/>
      <sheetName val="Lý_i ch_n rác"/>
      <sheetName val="B_NG T_NG H_P"/>
      <sheetName val="MTP"/>
      <sheetName val="DGXDCB_DD"/>
      <sheetName val="chitimc"/>
      <sheetName val="_x0000__x0000_€"/>
      <sheetName val="BCK@TH"/>
      <sheetName val="ȠK1(L1)"/>
      <sheetName val="????_x0001__x0000_?_x0001_H-_x0000_?_x0000_????_x0001__x0000_????_x0001__x0000_"/>
      <sheetName val="Du toan chi tiet coc nuoc_x0000__x0000__x0000__x0000__x0000__x0000_"/>
      <sheetName val="?_x0000_?_x0001__x0000_?_x0001__x0000_????_x0001__x0000_?_x0001_H-_x0000_?_x0000_"/>
      <sheetName val="vua_x0000_韘࿊_x0000__x0004__x0000_酐࿊_x0000_須࿊_x0000__x0004__x0000__x0016_[dtTK_x0005__x0000__x0000__x0000__x0002__x0000_흩卵"/>
      <sheetName val="THNVVNN"/>
      <sheetName val="DSTTGTGT"/>
      <sheetName val="thso sanh"/>
      <sheetName val="dutoan"/>
      <sheetName val="dtk490-491(PAI)"/>
      <sheetName val="dtk490-491(PAII)"/>
      <sheetName val="Goc Dien"/>
      <sheetName val="QTDien"/>
      <sheetName val="QTNuoc"/>
      <sheetName val="DTnuoc"/>
      <sheetName val="DT dien"/>
      <sheetName val="QTCSet"/>
      <sheetName val="TBI+NUOC "/>
      <sheetName val="Dien"/>
      <sheetName val="TBIWC"/>
      <sheetName val="TBI nuoc"/>
      <sheetName val="PHAN DS 22 KV"/>
      <sheetName val="general"/>
      <sheetName val="Main Road"/>
      <sheetName val="Gioi thieu"/>
      <sheetName val="DG 11"/>
      <sheetName val="Tien luong"/>
      <sheetName val="Kinh phi "/>
      <sheetName val="VC"/>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hl"/>
      <sheetName val="DE "/>
      <sheetName val="Đoàn Vay Tiền"/>
      <sheetName val="Nợ Đoàn"/>
      <sheetName val="DO AM DT"/>
      <sheetName val="Chart1"/>
      <sheetName val="MTO REV.0"/>
      <sheetName val="phùn tich DG"/>
      <sheetName val="C.noTX01"/>
      <sheetName val="T.HopCNo"/>
      <sheetName val="THCNoATrung"/>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gia vat_x0000_lieu"/>
      <sheetName val="BANGTRA"/>
      <sheetName val="QMCT"/>
      <sheetName val="dtk490_x000d_491(PAI_x0009_"/>
      <sheetName val="QTNugc"/>
      <sheetName val="10000_x0010_00"/>
      <sheetName val="Ðoàn Vay Ti?n"/>
      <sheetName val="N? Ðoàn"/>
      <sheetName val="hieuchinh30.11"/>
      <sheetName val="Bcaonhanh"/>
      <sheetName val="chitieth.chinh"/>
      <sheetName val="trinhEVN29.8"/>
      <sheetName val="dtk490_x000a_491(PAI_x0009_"/>
      <sheetName val="dtk490_x000d_491(PAI "/>
      <sheetName val="dtk490_x000a_491(PAI "/>
      <sheetName val="Qheet1"/>
      <sheetName val="Input"/>
      <sheetName val="Ðoàn Vay Ti_n"/>
      <sheetName val="N_ Ðoàn"/>
      <sheetName val="Tinh truoc VAT"/>
      <sheetName val="CP khaosat(Congtinh)"/>
      <sheetName val="CP khaosat(tuyettinh)"/>
      <sheetName val="Tai trong"/>
      <sheetName val="Pile-Br-Capacity"/>
      <sheetName val="BanTinh"/>
      <sheetName val="CN kho doi"/>
      <sheetName val="CTHTchua TTn?ib?"/>
      <sheetName val="CN2004 N?p TCT"/>
      <sheetName val="dudoan"/>
      <sheetName val="gia vat"/>
      <sheetName val="CD2000"/>
      <sheetName val="Truot_nen"/>
      <sheetName val="Temp"/>
      <sheetName val="CTHTchua TTn_ib_"/>
      <sheetName val="CN2004 N_p TCT"/>
      <sheetName val="Gia vat tu"/>
      <sheetName val="dtk490_491(PAI_x0009_"/>
      <sheetName val="TTTram"/>
      <sheetName val="dtxl"/>
      <sheetName val="dtk486"/>
      <sheetName val="dtk490_491(PAI "/>
      <sheetName val="GIADINH+TKCNHAN"/>
      <sheetName val="cn"/>
      <sheetName val="110104"/>
      <sheetName val="160104"/>
      <sheetName val="260104"/>
      <sheetName val="040204"/>
      <sheetName val="130204"/>
      <sheetName val="230204"/>
      <sheetName val="OANH TDTKAH"/>
      <sheetName val="AHUY TKVP"/>
      <sheetName val="AHUYTKDQ"/>
      <sheetName val="sq"/>
      <sheetName val="gia vat?lieu"/>
      <sheetName val="G2G3_CDR_Dim"/>
      <sheetName val="G2_System_Inputs"/>
      <sheetName val="G2_TDT_Input"/>
      <sheetName val="G2_TDT_Advanced"/>
      <sheetName val="G2G3_GGSN_WC"/>
      <sheetName val="G3_System_Inputs"/>
      <sheetName val="G3_TDT_Input"/>
      <sheetName val="THKD"/>
      <sheetName val="Breakdown bill"/>
      <sheetName val="Breakdown 2"/>
      <sheetName val="pc"/>
      <sheetName val="pt"/>
      <sheetName val="111"/>
      <sheetName val="th thu chi"/>
      <sheetName val="tam ung"/>
      <sheetName val="10000_x005f_x0010_00"/>
      <sheetName val="thso_sanh"/>
      <sheetName val="DG_"/>
      <sheetName val="dtk490࠭491(PAI)"/>
      <sheetName val="gia vat_lieu"/>
      <sheetName val="Ctinh 10kV"/>
      <sheetName val="T2_x0000__x0000_)"/>
      <sheetName val="phu cap"/>
      <sheetName val="vlminh hoa"/>
      <sheetName val="NLV"/>
      <sheetName val="Ncong nhan"/>
      <sheetName val="Ha tang"/>
      <sheetName val="Bangthkp"/>
      <sheetName val="DTDD"/>
      <sheetName val="DTCD"/>
      <sheetName val="DTDD2003"/>
      <sheetName val="Vayvon"/>
      <sheetName val="Tdien"/>
      <sheetName val="DTSON ADB3-N2"/>
      <sheetName val="BangketienvayNHS"/>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KL_Dat-Da"/>
      <sheetName val="N1"/>
      <sheetName val="Km0_Km8"/>
      <sheetName val="Km27_Km40+390"/>
      <sheetName val="Km8_Km17"/>
      <sheetName val="Tackcoat"/>
      <sheetName val="Primecoat"/>
      <sheetName val="Km17_Km27"/>
      <sheetName val="2J.01"/>
      <sheetName val="2J.02"/>
      <sheetName val="2J.03"/>
      <sheetName val="2J.04"/>
      <sheetName val="2J.05"/>
      <sheetName val="2J.06"/>
      <sheetName val="2J.07"/>
      <sheetName val="2J.10"/>
      <sheetName val="2J.11"/>
      <sheetName val="2J.12"/>
      <sheetName val="2J.13"/>
      <sheetName val="muc.luc"/>
      <sheetName val="123"/>
      <sheetName val="1-11"/>
      <sheetName val="2-11"/>
      <sheetName val="1-12"/>
      <sheetName val="1-1"/>
      <sheetName val="2-12"/>
      <sheetName val="2-1"/>
      <sheetName val="2-2"/>
      <sheetName val="1-3"/>
      <sheetName val="8thangdaunam"/>
      <sheetName val="KDT6"/>
      <sheetName val="KDT7"/>
      <sheetName val="KDT8"/>
      <sheetName val="KDT9"/>
      <sheetName val="KDT10"/>
      <sheetName val="XLT7"/>
      <sheetName val="XL8"/>
      <sheetName val="XLT9"/>
      <sheetName val="XLT6"/>
      <sheetName val="B-n (2)"/>
      <sheetName val="B-n"/>
      <sheetName val="B-ky2"/>
      <sheetName val="TH-t toan"/>
      <sheetName val="T-toan"/>
      <sheetName val="B-ky"/>
      <sheetName val="th-dn"/>
      <sheetName val="XD"/>
      <sheetName val="nuoc"/>
      <sheetName val="Tbi"/>
      <sheetName val="Ctiet-XD"/>
      <sheetName val="Ctiet-dien"/>
      <sheetName val="Ctiet-nuoc"/>
      <sheetName val="Vtu-XD"/>
      <sheetName val="Vtu-dien"/>
      <sheetName val="Vtu-nuoc"/>
      <sheetName val="chi tieu HV"/>
      <sheetName val="sx-tt-tk"/>
      <sheetName val="tsach &amp; thu hoi"/>
      <sheetName val="KK than ton   (2)"/>
      <sheetName val="KK than ton   (3)"/>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2)"/>
      <sheetName val="XNGBQI-05 (3)"/>
      <sheetName val="XNGBQII-05 (2)"/>
      <sheetName val="XNGBQII-05 (3)"/>
      <sheetName val="XNGBQIII-05"/>
      <sheetName val="XNGBQIII-05 (02)"/>
      <sheetName val="Gia ban NK bq"/>
      <sheetName val="000000000000"/>
      <sheetName val="100000000000"/>
      <sheetName val="200000000000"/>
      <sheetName val="XNGBQII-05"/>
      <sheetName val="XNGBQII-05 (02)"/>
      <sheetName val="Shdet3"/>
      <sheetName val="g)a vat lieu"/>
      <sheetName val="gia nhan cmng"/>
      <sheetName val="!-3"/>
      <sheetName val="QK(@P1) (7)"/>
      <sheetName val="vlmifh hoa"/>
      <sheetName val="catNam Daf (DELTA) (3)"/>
      <sheetName val="Sheet0"/>
      <sheetName val="TT 9T - 2003"/>
      <sheetName val="TT QIII-2003"/>
      <sheetName val="TT QII-2003"/>
      <sheetName val="TT QI-2003"/>
      <sheetName val="Cheet14"/>
      <sheetName val="F1"/>
      <sheetName val="BiaNgoai"/>
      <sheetName val="BiaTrong"/>
      <sheetName val="CVCM"/>
      <sheetName val="BG"/>
      <sheetName val="KJ 2002"/>
      <sheetName val="CLVL"/>
      <sheetName val="CLVT Mong"/>
      <sheetName val="PTVT Mong"/>
      <sheetName val="DG Mong"/>
      <sheetName val="CLVT Than"/>
      <sheetName val="PTVT Than"/>
      <sheetName val="DG Than"/>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khi tiet KHM"/>
      <sheetName val="DP than"/>
      <sheetName val="Maueoi"/>
      <sheetName val="TH thantkn"/>
      <sheetName val="XNE@QII-05 (3)"/>
      <sheetName val="sx-tt)tk"/>
      <sheetName val="LLV"/>
      <sheetName val="PHUTRO500"/>
      <sheetName val="BOQ-1"/>
      <sheetName val="SILICATE"/>
      <sheetName val="BangketienvcyNHS"/>
      <sheetName val="t.so"/>
      <sheetName val="TH1"/>
      <sheetName val="TH2"/>
      <sheetName val="TH3"/>
      <sheetName val="TH4"/>
      <sheetName val="TH5"/>
      <sheetName val="TH6"/>
      <sheetName val="TH7"/>
      <sheetName val="TH8"/>
      <sheetName val="TH9"/>
      <sheetName val="TH10"/>
      <sheetName val="TH11"/>
      <sheetName val="TH12"/>
      <sheetName val="khluong"/>
      <sheetName val="COAT&amp;WRAP-QIOT-#3"/>
      <sheetName val="PNT-QUOT-#3"/>
      <sheetName val="XJ54"/>
      <sheetName val="DS-Thuong 6T dau"/>
      <sheetName val="Cofgty"/>
      <sheetName val="CCDUCU"/>
      <sheetName val="TONGHOP KH"/>
      <sheetName val="PBOKHAUHAO"/>
      <sheetName val="000000_x0010_0"/>
      <sheetName val="Sheut26"/>
      <sheetName val="canh"/>
      <sheetName val="Girder"/>
      <sheetName val="GIAVLIEU"/>
      <sheetName val="nc"/>
      <sheetName val="vlieu"/>
      <sheetName val="MTL(AG)"/>
      <sheetName val="Du kien phan bo du toan 2005"/>
      <sheetName val="du kien phan bo du toan 2006"/>
      <sheetName val="PhongBan"/>
      <sheetName val="[PHUTRO500.xlsѝGia ban NK bq"/>
      <sheetName val="XXPXXXXX"/>
      <sheetName val="S2_x0000__x0000_20"/>
      <sheetName val="S2"/>
      <sheetName val="pian tich DG"/>
      <sheetName val="cat Na dan(DP1)²_x0000__x0000_"/>
      <sheetName val="control"/>
      <sheetName val="bluong"/>
      <sheetName val="banggia1"/>
      <sheetName val="_PHUTRO500.xlsѝGia ban NK bq"/>
      <sheetName val="AC"/>
      <sheetName val="[PHUTRO500.xls?Gia ban NK bq"/>
      <sheetName val="Wall"/>
      <sheetName val="cat Na dan(DP1)²"/>
      <sheetName val="_x0000__x0000__x0000__x0000__x0000__x0000__x0000__x0000_"/>
      <sheetName val="Dieuchinh"/>
      <sheetName val="vnminh hoa"/>
      <sheetName val="KDT9_x0000__x0000__x0000__x0000__x0000__x0000__x0000__x0000__x0000__x0000__x0000__x0000_Դǧ_x0000__x0004__x0000__x0000__x0000__x0000__x0000__x0000_Ǘ_x0000__x0000__x0000_"/>
      <sheetName val="DM_GVT"/>
      <sheetName val="May chuyen nganh"/>
      <sheetName val="TT06"/>
      <sheetName val="vua???????????韘࿊?_x0004_??????酐࿊?????"/>
      <sheetName val="dtmkphi-iso-tong"/>
      <sheetName val="KLDGTT&lt;1ü_x000c_"/>
      <sheetName val="Du toan c`i tiet coc nuoc"/>
      <sheetName val="CtVKdam_x0000_Ʀ_x0000__x0000__x0000__x0000__x0000_"/>
      <sheetName val="YE2"/>
      <sheetName val="PC-summary"/>
      <sheetName val="S_ li_u"/>
      <sheetName val="vua_x0000__x0000__x0000__x0000__x0000__x0000__x0000__x0000__x0000__x0000__x0000_韘࿊_x0000__x0004__x0000__x0000__x0000__x0000__x0000__x0000_酐࿊_x0000__x0000__x0000_ᣱ溃"/>
      <sheetName val="DG??_02"/>
      <sheetName val="gia nhan cong_x0008_XL4Test5_x0007_C47-"/>
      <sheetName val="KH t 15u08"/>
      <sheetName val="ý_x0006_456"/>
      <sheetName val="-PII_x000a_KHTC 2004 _x000b_Bao cao Quy"/>
      <sheetName val="Bao cao KQTH quy hoach 135ĄĄ"/>
      <sheetName val="BANG KE CHI PHI THANG$ਭ!ĄĄ¿"/>
      <sheetName val="PhuLuc DC thamdinh lien so I"/>
      <sheetName val="gia nhan cong_x0008_XL4Test5_x0007_C47-45"/>
      <sheetName val=" ƐSegoe UI倂_x000a__x0005_Ŕ_x000f_⬡_xffff_Choo"/>
      <sheetName val="pt _x0008__x0010_??"/>
      <sheetName val="pt _x0008__x0010___"/>
      <sheetName val="Bao cao KQTH quy hoach 135AA"/>
      <sheetName val="BANG KE CHI PHI THANG$?!AA¿"/>
      <sheetName val="??_x0013_?`?A??"/>
      <sheetName val="NG KE CHI PHI THANG$?!AA¿_x0008__x0008_"/>
      <sheetName val="Nhap don gia VL dia _x0003_uong"/>
      <sheetName val="Shet9"/>
      <sheetName val="????_x0001_?_x0001_H-?????_x0001_????_x0001_"/>
      <sheetName val="Du toan chi tietcoc nuoc"/>
      <sheetName val="??_x0001_?_x0001_????_x0001_?_x0001_H-?????_x0001_????"/>
      <sheetName val="??_x0001_?_x0001_????_x0001_?_x0001_H-?"/>
      <sheetName val="KLDGTT&lt;1ü_x000c_(2)"/>
      <sheetName val="??_x0013__x001f_[dtT"/>
      <sheetName val="CHI TI"/>
      <sheetName val="Klu_x0016_4DÀÀFN"/>
      <sheetName val="Du toanchi tiet coc"/>
      <sheetName val="gia vatlieu"/>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refreshError="1"/>
      <sheetData sheetId="122"/>
      <sheetData sheetId="123"/>
      <sheetData sheetId="124" refreshError="1"/>
      <sheetData sheetId="125"/>
      <sheetData sheetId="126"/>
      <sheetData sheetId="127" refreshError="1"/>
      <sheetData sheetId="128"/>
      <sheetData sheetId="129" refreshError="1"/>
      <sheetData sheetId="130"/>
      <sheetData sheetId="131"/>
      <sheetData sheetId="132" refreshError="1"/>
      <sheetData sheetId="133"/>
      <sheetData sheetId="134" refreshError="1"/>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refreshError="1"/>
      <sheetData sheetId="166"/>
      <sheetData sheetId="167" refreshError="1"/>
      <sheetData sheetId="168"/>
      <sheetData sheetId="169"/>
      <sheetData sheetId="170"/>
      <sheetData sheetId="171"/>
      <sheetData sheetId="172" refreshError="1"/>
      <sheetData sheetId="173"/>
      <sheetData sheetId="174"/>
      <sheetData sheetId="175"/>
      <sheetData sheetId="176"/>
      <sheetData sheetId="177"/>
      <sheetData sheetId="178"/>
      <sheetData sheetId="179"/>
      <sheetData sheetId="180"/>
      <sheetData sheetId="181"/>
      <sheetData sheetId="182"/>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sheetData sheetId="198"/>
      <sheetData sheetId="199"/>
      <sheetData sheetId="200"/>
      <sheetData sheetId="201" refreshError="1"/>
      <sheetData sheetId="202" refreshError="1"/>
      <sheetData sheetId="203" refreshError="1"/>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sheetData sheetId="215"/>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sheetData sheetId="237" refreshError="1"/>
      <sheetData sheetId="238" refreshError="1"/>
      <sheetData sheetId="239"/>
      <sheetData sheetId="240"/>
      <sheetData sheetId="241" refreshError="1"/>
      <sheetData sheetId="242" refreshError="1"/>
      <sheetData sheetId="243" refreshError="1"/>
      <sheetData sheetId="244" refreshError="1"/>
      <sheetData sheetId="245"/>
      <sheetData sheetId="246"/>
      <sheetData sheetId="247"/>
      <sheetData sheetId="248"/>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row r="10">
          <cell r="Q10">
            <v>58000</v>
          </cell>
        </row>
        <row r="12">
          <cell r="Q12">
            <v>54000</v>
          </cell>
        </row>
        <row r="20">
          <cell r="Q20">
            <v>18000</v>
          </cell>
        </row>
        <row r="33">
          <cell r="Q33">
            <v>13636</v>
          </cell>
        </row>
        <row r="37">
          <cell r="Q37">
            <v>30000</v>
          </cell>
        </row>
        <row r="45">
          <cell r="Q45">
            <v>4300</v>
          </cell>
        </row>
        <row r="47">
          <cell r="Q47">
            <v>10500</v>
          </cell>
        </row>
        <row r="49">
          <cell r="Q49">
            <v>3000</v>
          </cell>
        </row>
        <row r="50">
          <cell r="Q50">
            <v>1200</v>
          </cell>
        </row>
        <row r="51">
          <cell r="Q51">
            <v>1370</v>
          </cell>
        </row>
        <row r="55">
          <cell r="Q55">
            <v>8636.363636363636</v>
          </cell>
        </row>
      </sheetData>
      <sheetData sheetId="259" refreshError="1"/>
      <sheetData sheetId="260"/>
      <sheetData sheetId="261"/>
      <sheetData sheetId="262"/>
      <sheetData sheetId="263"/>
      <sheetData sheetId="264"/>
      <sheetData sheetId="265"/>
      <sheetData sheetId="266"/>
      <sheetData sheetId="267"/>
      <sheetData sheetId="268"/>
      <sheetData sheetId="269"/>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sheetData sheetId="314"/>
      <sheetData sheetId="315"/>
      <sheetData sheetId="316"/>
      <sheetData sheetId="317"/>
      <sheetData sheetId="318" refreshError="1"/>
      <sheetData sheetId="319" refreshError="1"/>
      <sheetData sheetId="320" refreshError="1"/>
      <sheetData sheetId="321"/>
      <sheetData sheetId="322" refreshError="1"/>
      <sheetData sheetId="323"/>
      <sheetData sheetId="324" refreshError="1"/>
      <sheetData sheetId="325"/>
      <sheetData sheetId="326"/>
      <sheetData sheetId="327"/>
      <sheetData sheetId="328"/>
      <sheetData sheetId="329"/>
      <sheetData sheetId="330" refreshError="1"/>
      <sheetData sheetId="331" refreshError="1"/>
      <sheetData sheetId="332" refreshError="1"/>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refreshError="1"/>
      <sheetData sheetId="757"/>
      <sheetData sheetId="758"/>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sheetData sheetId="769" refreshError="1"/>
      <sheetData sheetId="770"/>
      <sheetData sheetId="771"/>
      <sheetData sheetId="772"/>
      <sheetData sheetId="773"/>
      <sheetData sheetId="774"/>
      <sheetData sheetId="775"/>
      <sheetData sheetId="776" refreshError="1"/>
      <sheetData sheetId="777"/>
      <sheetData sheetId="778" refreshError="1"/>
      <sheetData sheetId="779" refreshError="1"/>
      <sheetData sheetId="780" refreshError="1"/>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refreshError="1"/>
      <sheetData sheetId="795"/>
      <sheetData sheetId="796"/>
      <sheetData sheetId="797"/>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refreshError="1"/>
      <sheetData sheetId="812"/>
      <sheetData sheetId="813"/>
      <sheetData sheetId="814" refreshError="1"/>
      <sheetData sheetId="815"/>
      <sheetData sheetId="816"/>
      <sheetData sheetId="817" refreshError="1"/>
      <sheetData sheetId="818"/>
      <sheetData sheetId="819"/>
      <sheetData sheetId="820"/>
      <sheetData sheetId="821" refreshError="1"/>
      <sheetData sheetId="822" refreshError="1"/>
      <sheetData sheetId="823" refreshError="1"/>
      <sheetData sheetId="824"/>
      <sheetData sheetId="825"/>
      <sheetData sheetId="826"/>
      <sheetData sheetId="827"/>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refreshError="1"/>
      <sheetData sheetId="890" refreshError="1"/>
      <sheetData sheetId="891"/>
      <sheetData sheetId="892" refreshError="1"/>
      <sheetData sheetId="893" refreshError="1"/>
      <sheetData sheetId="894" refreshError="1"/>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refreshError="1"/>
      <sheetData sheetId="907" refreshError="1"/>
      <sheetData sheetId="908" refreshError="1"/>
      <sheetData sheetId="909" refreshError="1"/>
      <sheetData sheetId="910" refreshError="1"/>
      <sheetData sheetId="911" refreshError="1"/>
      <sheetData sheetId="912"/>
      <sheetData sheetId="913"/>
      <sheetData sheetId="914" refreshError="1"/>
      <sheetData sheetId="915" refreshError="1"/>
      <sheetData sheetId="916" refreshError="1"/>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sheetData sheetId="932" refreshError="1"/>
      <sheetData sheetId="933"/>
      <sheetData sheetId="934"/>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sheetData sheetId="1017"/>
      <sheetData sheetId="1018"/>
      <sheetData sheetId="1019" refreshError="1"/>
      <sheetData sheetId="1020" refreshError="1"/>
      <sheetData sheetId="1021" refreshError="1"/>
      <sheetData sheetId="1022" refreshError="1"/>
      <sheetData sheetId="1023"/>
      <sheetData sheetId="1024"/>
      <sheetData sheetId="1025" refreshError="1"/>
      <sheetData sheetId="1026" refreshError="1"/>
      <sheetData sheetId="1027" refreshError="1"/>
      <sheetData sheetId="1028" refreshError="1"/>
      <sheetData sheetId="1029"/>
      <sheetData sheetId="1030"/>
      <sheetData sheetId="1031"/>
      <sheetData sheetId="1032"/>
      <sheetData sheetId="1033"/>
      <sheetData sheetId="1034"/>
      <sheetData sheetId="1035"/>
      <sheetData sheetId="1036"/>
      <sheetData sheetId="1037"/>
      <sheetData sheetId="1038"/>
      <sheetData sheetId="1039" refreshError="1"/>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refreshError="1"/>
      <sheetData sheetId="1075" refreshError="1"/>
      <sheetData sheetId="1076" refreshError="1"/>
      <sheetData sheetId="1077" refreshError="1"/>
      <sheetData sheetId="1078" refreshError="1"/>
      <sheetData sheetId="1079" refreshError="1"/>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refreshError="1"/>
      <sheetData sheetId="1097" refreshError="1"/>
      <sheetData sheetId="1098" refreshError="1"/>
      <sheetData sheetId="1099"/>
      <sheetData sheetId="1100"/>
      <sheetData sheetId="1101" refreshError="1"/>
      <sheetData sheetId="1102" refreshError="1"/>
      <sheetData sheetId="1103"/>
      <sheetData sheetId="1104"/>
      <sheetData sheetId="1105"/>
      <sheetData sheetId="1106"/>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sheetData sheetId="1157" refreshError="1"/>
      <sheetData sheetId="1158" refreshError="1"/>
      <sheetData sheetId="1159"/>
      <sheetData sheetId="1160"/>
      <sheetData sheetId="1161"/>
      <sheetData sheetId="1162"/>
      <sheetData sheetId="1163"/>
      <sheetData sheetId="1164" refreshError="1"/>
      <sheetData sheetId="1165" refreshError="1"/>
      <sheetData sheetId="1166" refreshError="1"/>
      <sheetData sheetId="1167" refreshError="1"/>
      <sheetData sheetId="1168" refreshError="1"/>
      <sheetData sheetId="1169" refreshError="1"/>
      <sheetData sheetId="1170"/>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refreshError="1"/>
      <sheetData sheetId="1357" refreshError="1"/>
      <sheetData sheetId="1358" refreshError="1"/>
      <sheetData sheetId="1359" refreshError="1"/>
      <sheetData sheetId="1360" refreshError="1"/>
      <sheetData sheetId="1361"/>
      <sheetData sheetId="1362" refreshError="1"/>
      <sheetData sheetId="1363" refreshError="1"/>
      <sheetData sheetId="1364" refreshError="1"/>
      <sheetData sheetId="1365" refreshError="1"/>
      <sheetData sheetId="1366" refreshError="1"/>
      <sheetData sheetId="1367" refreshError="1"/>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sheetData sheetId="1384" refreshError="1"/>
      <sheetData sheetId="1385"/>
      <sheetData sheetId="1386"/>
      <sheetData sheetId="1387"/>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sheetData sheetId="1398"/>
      <sheetData sheetId="1399" refreshError="1"/>
      <sheetData sheetId="1400"/>
      <sheetData sheetId="1401"/>
      <sheetData sheetId="1402" refreshError="1"/>
      <sheetData sheetId="1403" refreshError="1"/>
      <sheetData sheetId="1404"/>
      <sheetData sheetId="1405"/>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sheetData sheetId="1419"/>
      <sheetData sheetId="1420"/>
      <sheetData sheetId="1421"/>
      <sheetData sheetId="1422"/>
      <sheetData sheetId="1423" refreshError="1"/>
      <sheetData sheetId="1424"/>
      <sheetData sheetId="1425"/>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DG"/>
      <sheetName val="BOQ FORM FOR INQUIRY"/>
      <sheetName val="FORM OF PROPOSAL RFP-003"/>
      <sheetName val="??-BLDG"/>
      <sheetName val="________BLD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Sheet3"/>
      <sheetName val="211A"/>
      <sheetName val="211B"/>
      <sheetName val="SCT511"/>
      <sheetName val="SCT627"/>
      <sheetName val="SCT154"/>
      <sheetName val="Sheet5"/>
      <sheetName val="Hoi phu nu"/>
      <sheetName val="4p1"/>
      <sheetName val="4P"/>
      <sheetName val="Schneider"/>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Tdoi t.truong"/>
      <sheetName val="BC DBKH T5"/>
      <sheetName val="BC DBKH T6"/>
      <sheetName val="BC DBKH T7"/>
      <sheetName val="Sheet4"/>
      <sheetName val="XL4Test5"/>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2001"/>
      <sheetName val="2002"/>
      <sheetName val="Phan tich VT"/>
      <sheetName val="TKe VT"/>
      <sheetName val="Du tru Vat tu"/>
      <sheetName val="THANG1"/>
      <sheetName val="THANG2"/>
      <sheetName val="THANG3"/>
      <sheetName val="THANG4"/>
      <sheetName val="THANG5"/>
      <sheetName val="THANG6"/>
      <sheetName val="THANG7"/>
      <sheetName val="THANG 8"/>
      <sheetName val="Sheet9"/>
      <sheetName val="Sheet8"/>
      <sheetName val="Sheet7"/>
      <sheetName val="Sheet6"/>
      <sheetName val="Sheet2"/>
      <sheetName val="Q1-02"/>
      <sheetName val="Q2-02"/>
      <sheetName val="Q3-02"/>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LDG"/>
      <sheetName val="Jan11"/>
      <sheetName val="Jan13"/>
      <sheetName val="Jan14"/>
      <sheetName val="Jan15"/>
      <sheetName val="Jan16"/>
      <sheetName val="Jan17"/>
      <sheetName val="Jan18"/>
      <sheetName val="Jan20"/>
      <sheetName val="Jan21"/>
      <sheetName val="Outlets"/>
      <sheetName val="PGs"/>
      <sheetName val="Bia "/>
      <sheetName val="Muc luc"/>
      <sheetName val="Thuyet minh PA1"/>
      <sheetName val="kl xaychan khay"/>
      <sheetName val="GVL"/>
      <sheetName val="tam"/>
      <sheetName val="PTDG"/>
      <sheetName val="DTCT"/>
      <sheetName val="DGBQ"/>
      <sheetName val="DGDT"/>
      <sheetName val="Gia trung thau"/>
      <sheetName val="Thanh toan dot 1"/>
      <sheetName val="DTXL"/>
      <sheetName val="THXL"/>
      <sheetName val="dieuphoida"/>
      <sheetName val="dieuphoidat"/>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thietbi"/>
      <sheetName val="SC 231"/>
      <sheetName val="SC 410"/>
      <sheetName val="LUONG CHO HUU"/>
      <sheetName val="thu BHXH,YT"/>
      <sheetName val="Phan bo"/>
      <sheetName val="Luong T5-04"/>
      <sheetName val="THLK2"/>
      <sheetName val="DI-ESTI"/>
      <sheetName val="Overhead &amp; Profit B-1"/>
      <sheetName val="Mau 1"/>
      <sheetName val="Mau so 2"/>
      <sheetName val="Mau so 3"/>
      <sheetName val="Mau so 7"/>
      <sheetName val="Mau so 8"/>
      <sheetName val="Mau so 9 da tru 45;54"/>
      <sheetName val="Mau so 9 45;54"/>
      <sheetName val="Mau 9 "/>
      <sheetName val="Mau 9 goc"/>
      <sheetName val="Mau 10"/>
      <sheetName val="Mau so 11"/>
      <sheetName val="Bang ngang"/>
      <sheetName val="Bang doc"/>
      <sheetName val="B cham cong"/>
      <sheetName val="Btt luong"/>
      <sheetName val="=??????-BLDG"/>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BOQ FORM FOR INQÕIRY"/>
      <sheetName val="HUNG"/>
      <sheetName val="THO"/>
      <sheetName val="HOA"/>
      <sheetName val="TINH"/>
      <sheetName val="THONG"/>
      <sheetName val="XXXXXXX0"/>
      <sheetName val="XXXXXXX1"/>
      <sheetName val=""/>
      <sheetName val="?¬’P‰¿ì¬?-BLDG"/>
      <sheetName val="?¬P¿ì¬?-BLDG"/>
      <sheetName val="?쒕?-BLDG"/>
      <sheetName val="?+Invoice!$DF$57?-BLDG"/>
      <sheetName val="??????-BLDG"/>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10_x0000__x0000__x0000__x0000__x0000__x0000_"/>
      <sheetName val="Chart1"/>
      <sheetName val="Chi tiet don gia khgi phuc"/>
      <sheetName val="Dec#1"/>
      <sheetName val="KhanhThuong"/>
      <sheetName val="PlotDat4"/>
      <sheetName val="PTDGDT"/>
      <sheetName val="quy 1"/>
      <sheetName val="quy 2"/>
      <sheetName val="6 thang"/>
      <sheetName val="quy 3"/>
      <sheetName val="9 TH"/>
      <sheetName val="quy4"/>
      <sheetName val="nam"/>
      <sheetName val="Sheet11"/>
      <sheetName val="Sheet12"/>
      <sheetName val="DA0463BQ"/>
      <sheetName val="MTL$-INTER"/>
      <sheetName val="Hoi phe nu"/>
      <sheetName val="THANG#"/>
      <sheetName val="Sheet("/>
      <sheetName val="Sheed7"/>
      <sheetName val="A`r3"/>
      <sheetName val="Apb4"/>
      <sheetName val="Coc40x40c-"/>
      <sheetName val="??+Invoice!$DF$57?????-BLDG"/>
      <sheetName val="Han13"/>
      <sheetName val="Sc #34"/>
      <sheetName val="BCDP_x0005_"/>
      <sheetName val="NKC _x0003__x0000__x0000_TM1_x0006__x0000__x0000_SC 111_x0002__x0000__x0000_NH_x0006__x0000__x0000_SC 1"/>
      <sheetName val="TSCD"/>
      <sheetName val="V_x000c_(No V-c)"/>
      <sheetName val="Disch"/>
      <sheetName val="Pack"/>
      <sheetName val="Delivery"/>
      <sheetName val="M50"/>
      <sheetName val="M48"/>
      <sheetName val="M45"/>
      <sheetName val="M38"/>
      <sheetName val="D.Order"/>
      <sheetName val="Report"/>
      <sheetName val="Report.Delivery"/>
      <sheetName val="Monthly"/>
      <sheetName val="FORM OF PROPNSAL RFP-003"/>
      <sheetName val="_x0001_pr2"/>
      <sheetName val="N@"/>
      <sheetName val="Don gaa chi tiet"/>
      <sheetName val="XL4Poppq"/>
      <sheetName val="FH"/>
      <sheetName val="T.hopCPXDho_x0000_n_x0000_hanh (2)"/>
      <sheetName val="LK cp _x0000_dcb"/>
      <sheetName val="GDTH_x0000_5"/>
      <sheetName val="Ph_x0000_n_x0000__x0000_ich _x0000_a_x0000_ tu"/>
      <sheetName val="9 toan"/>
      <sheetName val="MAU QT 2005"/>
      <sheetName val="LUONG"/>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öm÷²??öm?-BLDG"/>
      <sheetName val="TIEUHAO"/>
      <sheetName val="FORM OF PROPOSAL RFP-00Ê"/>
      <sheetName val="T.@_x000c__x0000__x0001__x0000__x0000__x0000__x0003_Ú_x0000__x0000_&lt;_x001f__x0000__x0000__x0000_"/>
      <sheetName val="Chiet tinh dz22"/>
      <sheetName val="SC_x0000_133"/>
      <sheetName val="QC 152"/>
      <sheetName val="SC 41_x0011_"/>
      <sheetName val="SC _x0014_42 loan"/>
      <sheetName val="SCT_x0011_54"/>
      <sheetName val="CT aong"/>
      <sheetName val="XL4Po_x0000_p_x0010_"/>
      <sheetName val="_x0010_HANG1"/>
      <sheetName val="IBASE"/>
      <sheetName val="XL4Wÿÿÿÿ"/>
      <sheetName val="Chi tiet dmn gia khoi phuc"/>
      <sheetName val="PHANG5"/>
      <sheetName val="Phan tich don gia chi&quot;tiet"/>
      <sheetName val="NhapHD"/>
      <sheetName val="INHOADON"/>
      <sheetName val="DataSource"/>
      <sheetName val="Danhsach KH"/>
      <sheetName val="GIA VON"/>
      <sheetName val="DS 11"/>
      <sheetName val="Module2"/>
      <sheetName val="BC"/>
      <sheetName val="DG "/>
      <sheetName val="Chi p`i van chuyen"/>
      <sheetName val="²_x0000__x0000_AI TK 112"/>
      <sheetName val="Sheet17"/>
      <sheetName val="Sheet13"/>
      <sheetName val="Sheet14"/>
      <sheetName val="Sheet15"/>
      <sheetName val="Sheet16"/>
      <sheetName val="?+Invoice!$DF$57㊞_x0000_-BLDG"/>
      <sheetName val="DG"/>
      <sheetName val="CT 1md &amp; dau conM"/>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䘀䘀ༀ؀ᬀഀ"/>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Overhead &amp; "/>
      <sheetName val="Overhead &amp; Ԁ_x0000__x0000__x0000_"/>
      <sheetName val="Overhead &amp; Ԁ_x0000__x0000__x0000_Ȁ"/>
      <sheetName val="Overhead &amp; ?_x0000__x0000__x0000_?"/>
      <sheetName val="BOQ_FORM_FOR_INQUIRY"/>
      <sheetName val="FORM_OF_PROPOSAL_RFP-003"/>
      <sheetName val="THANG_8"/>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ong_hop_vat_tu"/>
      <sheetName val="Gia_tri_vat_tu"/>
      <sheetName val="Chenh_lech_vat_tu"/>
      <sheetName val="Chi_phi_van_chuyen"/>
      <sheetName val="Don_gia_chi_tiet"/>
      <sheetName val="Du_thau"/>
      <sheetName val="Tong_hop_kinh_phi"/>
      <sheetName val="Tu_van_Thiet_ke"/>
      <sheetName val="TT_35"/>
      <sheetName val="Congig"/>
      <sheetName val="Sheat4"/>
      <sheetName val="bang tien luong"/>
      <sheetName val="2_x0006__x0000__x0000_Sheet3_x0004__x0000__x0000_211A_x0004__x0000__x0000_211B_x0006__x0000__x0000_SCT5"/>
      <sheetName val="TK Ngoai b!ng"/>
      <sheetName val="TMinh BC T_x0001_"/>
      <sheetName val="So _x0004_GNH "/>
      <sheetName val="10??????"/>
      <sheetName val="10?"/>
      <sheetName val="Ԁ䈀_x0000__x0000__x0000_䦀"/>
      <sheetName val="10_x0000_"/>
      <sheetName val="VL(No V-c)_x0005__x0000__x0000_X"/>
      <sheetName val="Tro gaup"/>
      <sheetName val="Phan bo k_x0005__x0000__x0000__x0000__x0002__x0000_"/>
      <sheetName val="Phan bo k"/>
      <sheetName val="??-BLD聇"/>
      <sheetName val="?¬’P‰¿_x0000__x0000_¬?-BLDG"/>
      <sheetName val="phan bo _x0005__x0000__x0000__x0000__x0002__x0000_낟꼉飘"/>
      <sheetName val="phan bo "/>
      <sheetName val="ऀЀ_x0000_㠀"/>
      <sheetName val="_x0000_"/>
      <sheetName val=""/>
      <sheetName val="䘀䘀䘀䘀䘀䘀䘀䘀"/>
      <sheetName val="䘀ༀ؀ᬀ"/>
      <sheetName val="_x0000__x0000__x0000_䦀"/>
      <sheetName val="䐀ሀ_x0000_ﴀ"/>
      <sheetName val="䔀ጀ_x0000_ﴀ"/>
      <sheetName val="?+Anvoice!$DF$57?-BLDG"/>
      <sheetName val="T.@_x000c_?_x0001_???_x0003_Ú??&lt;_x001f_???"/>
      <sheetName val="T.@_x000c_?_x0001_?_x0003_Ú&lt;_x001f_?"/>
      <sheetName val="T.@_x000c_?_x0001_?_x0003_Ú?&lt;_x001f_?"/>
      <sheetName val="Overhead &amp; Ԁ???ﰀ"/>
      <sheetName val="Overhead &amp; Ԁ???"/>
      <sheetName val="Overhead &amp; Ԁ???Ȁ"/>
      <sheetName val="_x0000__x0000__x0000_"/>
      <sheetName val="Overhead &amp; ?????"/>
      <sheetName val="XDCB hoanth`nh"/>
      <sheetName val="Rheet2 (4)"/>
      <sheetName val="NKC _x0003_??TM1_x0006_??SC 111_x0002_??NH_x0006_??SC 1"/>
      <sheetName val="NKC _x0003__x0000_TM1_x0006__x0000_SC 111_x0002__x0000_NH_x0006__x0000_SC 131_x0006__x0000_"/>
      <sheetName val="NKC _x0003_?TM1_x0006_?SC 111_x0002_?NH_x0006_?SC 131_x0006_?"/>
      <sheetName val="2_x0006_??Sheet3_x0004_??211A_x0004_??211B_x0006_??SCT5"/>
      <sheetName val="?ý_x000a__x000d__x0002_E_x0010_?ý_x000a__x000d__x0003_C_x0005_?ɾ_x000a__x000d__x0004_F"/>
      <sheetName val="bt1"/>
      <sheetName val="bt3"/>
      <sheetName val="bt4"/>
      <sheetName val="BT5COPY"/>
      <sheetName val="bt5"/>
      <sheetName val="bt6"/>
      <sheetName val="bt7"/>
      <sheetName val="bt8"/>
      <sheetName val="bt9"/>
      <sheetName val="bt10"/>
      <sheetName val="bt11"/>
      <sheetName val="bt12"/>
      <sheetName val="bt13"/>
      <sheetName val="bt14"/>
      <sheetName val="bt15"/>
      <sheetName val="bt16"/>
      <sheetName val="bt17"/>
      <sheetName val="BT18"/>
      <sheetName val="bt19"/>
      <sheetName val="BT20"/>
      <sheetName val="BT21"/>
      <sheetName val="dsd"/>
      <sheetName val="dsrot"/>
      <sheetName val="dsdau"/>
      <sheetName val="Du toan chi tiet coc_x0000__x0000__x0000__x0000__x0000__x0000__x0000__x0000__x0000__x0000__x0000_"/>
      <sheetName val=" TK&quot;711"/>
      <sheetName val="PNT-QUOT-#3"/>
      <sheetName val="COAT&amp;WRAP-QIOT-#3"/>
      <sheetName val="쀓ࡄЀ׀ࡄ᐀πɾ_x000a_ _x0000_í_x0000_䀘ȁ_x0006_ _x0001_ȉɾ_x000a_ _x0002_î"/>
      <sheetName val="_x000a_ _x0003_÷Ĉ_x0000_½_x0012_ _x0004_ð_x0000_"/>
      <sheetName val="_x001b__x000d__x0010_C_x0000_"/>
      <sheetName val="C_x0000_䀤"/>
      <sheetName val="B_x0000_"/>
      <sheetName val="Chiet tinh"/>
      <sheetName val=" _x000f_０_x0008_"/>
      <sheetName val="C_x0000_"/>
      <sheetName val="__-BLDG"/>
      <sheetName val="_______-BLDG"/>
      <sheetName val="??-BLDG"/>
      <sheetName val="??-BLDG"/>
      <sheetName val="??-BLDG"/>
      <sheetName val="SUMMARY"/>
      <sheetName val="NL"/>
      <sheetName val="ꀀᔀ؀ᬀ"/>
      <sheetName val="TP"/>
      <sheetName val="(_x0010_０_x0005_؁က"/>
      <sheetName val="_x0016_x_x0000__x0007_６_x0011_ࡄጀ䓀_x0008_쀄䐅_x0008_쀔縃ਂ"/>
      <sheetName val="砀_x0000_"/>
      <sheetName val="_x0008__x0008_"/>
      <sheetName val="Overhead &amp; Ԁ_x0000__x0000__x0000_ﰀ"/>
      <sheetName val="Tien_do_thi_cong"/>
      <sheetName val="Bia_du_toan"/>
      <sheetName val="Tro_giup"/>
      <sheetName val="NKC_"/>
      <sheetName val="SC_111"/>
      <sheetName val="SC_131"/>
      <sheetName val="SC_133"/>
      <sheetName val="SC_141"/>
      <sheetName val="SC_152"/>
      <sheetName val="SC_331"/>
      <sheetName val="Sc_334"/>
      <sheetName val="SC_411"/>
      <sheetName val="SC_511"/>
      <sheetName val="SC_642_loan"/>
      <sheetName val="Hoi_phu_nu"/>
      <sheetName val="Tdoi_t_truong"/>
      <sheetName val="BC_DBKH_T5"/>
      <sheetName val="BC_DBKH_T6"/>
      <sheetName val="BC_DBKH_T7"/>
      <sheetName val="Bia_"/>
      <sheetName val="Muc_luc"/>
      <sheetName val="Thuyet_minh_PA1"/>
      <sheetName val="kl_xaychan_khay"/>
      <sheetName val="BOQ_FORM_FOR_INQÕIRY"/>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LUONG_CHO_HUU"/>
      <sheetName val="thu_BHXH,YT"/>
      <sheetName val="Phan_bo"/>
      <sheetName val="Luong_T5-04"/>
      <sheetName val="Can_doi_TK_(2)"/>
      <sheetName val="De_nghi_thue_TNDN2004"/>
      <sheetName val="to_trinh_dieu_chinh_thue"/>
      <sheetName val="Bang_ke_xin_thanh_toan_nam_2005"/>
      <sheetName val="Bang_ke_xin_thanh_toan_"/>
      <sheetName val="MAu_so_11_nam_2003"/>
      <sheetName val="dang_ky_tam_tru_can_bo_di_CT"/>
      <sheetName val="Phieu_xuat_Vtu_"/>
      <sheetName val="Phieu_nhap_Vtu_"/>
      <sheetName val="Vat_tu_lan_trai_"/>
      <sheetName val="Vat_T_u_can_lam_phieu_T11+_12"/>
      <sheetName val="Vat_tu_hung_long_"/>
      <sheetName val="Vat_Tu_Can_Dung_2004"/>
      <sheetName val="xd__D_M_tieu_haoNL"/>
      <sheetName val="Du_kien_nop_NS_2004_CV463"/>
      <sheetName val="mau_02ATNDN"/>
      <sheetName val="Nop_tien_vao_NS"/>
      <sheetName val="QTSDhoa_don_M01"/>
      <sheetName val="BCSD_Hdon_Mau_26"/>
      <sheetName val="MAU_SO_05"/>
      <sheetName val="MAU_SO_04"/>
      <sheetName val="TH_Mau_03"/>
      <sheetName val="MAU_SO_03"/>
      <sheetName val="MAU_SO_02"/>
      <sheetName val="Mau_So_01"/>
      <sheetName val="Chi_tiet_SD_may_CT_2004"/>
      <sheetName val="Bang_ke_hoa_don_xin_vay_NH"/>
      <sheetName val="TK_721"/>
      <sheetName val="_TK_711"/>
      <sheetName val="__TK_642"/>
      <sheetName val="_TK_627"/>
      <sheetName val="Su_dung_may_"/>
      <sheetName val="TK_623"/>
      <sheetName val="Chi_tiet_ca_may_"/>
      <sheetName val="Chi_tiet_NC_tung_CT_04"/>
      <sheetName val="_TK_622"/>
      <sheetName val="TK_621"/>
      <sheetName val="TK_154_D,Dang_sang_2005"/>
      <sheetName val="DT_da_bao_cao_thue_"/>
      <sheetName val="Doanh_thu_2004"/>
      <sheetName val="Chi_tiet_DT_dieu_chinh_thue_"/>
      <sheetName val="bang_ke_chi_tiet_CT"/>
      <sheetName val="Chi_phi_do_dang"/>
      <sheetName val="Can_doi_chi_phi_CT"/>
      <sheetName val="Chi_tiet_511"/>
      <sheetName val="_TK_511"/>
      <sheetName val="TK_411"/>
      <sheetName val="TK_421"/>
      <sheetName val="TK_342"/>
      <sheetName val="TK_338"/>
      <sheetName val="_TK_334"/>
      <sheetName val="TK_333"/>
      <sheetName val="Chi_tiet_331"/>
      <sheetName val="TK_331"/>
      <sheetName val="_TK_311"/>
      <sheetName val="_TK_241"/>
      <sheetName val="_TK_214"/>
      <sheetName val="SC 41۬"/>
      <sheetName val="THCT"/>
      <sheetName val="?¬P¿ì¬?"/>
      <sheetName val="____-BLDG"/>
      <sheetName val="______-BLDG"/>
      <sheetName val="_¬’P‰¿ì¬_-BLDG"/>
      <sheetName val="_¬P¿ì¬_-BLDG"/>
      <sheetName val="_쒕_-BLDG"/>
      <sheetName val="_+Invoice!$DF$57_-BLDG"/>
      <sheetName val="=______-BLDG"/>
      <sheetName val="Luong mot!ngay cong xay lap"/>
      <sheetName val="CT 1md &amp; dae cong"/>
      <sheetName val="0_x0010_000000"/>
      <sheetName val="T.hopCPXDho?n?hanh (2)"/>
      <sheetName val="LK cp ?dcb"/>
      <sheetName val="GDTH?5"/>
      <sheetName val="Ph?n??ich ?a? tu"/>
      <sheetName val="Mau 3o 2"/>
      <sheetName val="Phan bo kh_x0005__x0000__x0000__x0000__x0002__x0000_Ƛ_xdbdd_隘_x0013__x0002_"/>
      <sheetName val="Sheet1m"/>
      <sheetName val="BD 1-200(0.5) can"/>
      <sheetName val=" _x000f_ե_x0000_"/>
      <sheetName val="?¬P¿?¬?-BLDG"/>
      <sheetName val="Sheet1¸"/>
      <sheetName val="Thue_Tai_Chinh_may_suc_"/>
      <sheetName val="_TK_211"/>
      <sheetName val="TK_212(_May_suc_)"/>
      <sheetName val="TK_632"/>
      <sheetName val="TK_155"/>
      <sheetName val="TK_154"/>
      <sheetName val="_TK_911"/>
      <sheetName val="_TK_153"/>
      <sheetName val="Chi_tiet_152_"/>
      <sheetName val="__TK_152"/>
      <sheetName val="TK_142"/>
      <sheetName val="_TK_141"/>
      <sheetName val="_TK_133"/>
      <sheetName val="Chi_tiet_131"/>
      <sheetName val="_TK_131"/>
      <sheetName val="chung_tu_ghi_so_"/>
      <sheetName val="_TK_112"/>
      <sheetName val="Can_doi_TK_2"/>
      <sheetName val="Can_doi_TK"/>
      <sheetName val="phieu_chi_2"/>
      <sheetName val="Phieu_chi"/>
      <sheetName val="Phieu_thu"/>
      <sheetName val="TK_111"/>
      <sheetName val="dang_ky_khau_hao_2004"/>
      <sheetName val="d_ky_chi_tiet_khau_hao_"/>
      <sheetName val="?þÎ£O??þÎ?-BLDG"/>
      <sheetName val="???¡¯P¡ë??¨¬???-BLDG"/>
      <sheetName val="?þÎ£O????-BLDG"/>
      <sheetName val="?þÎ+Invoice!$DF$57£O??þÎ?-BLDG"/>
      <sheetName val="???¡¦P???i???-BLDG"/>
      <sheetName val="?¬P¿ì??-BLDG"/>
      <sheetName val="?¬P??¬?-BLDG"/>
      <sheetName val="¬+Invoice!$DF$57P¿ì¬?-BLDG"/>
      <sheetName val="Phan b"/>
      <sheetName val="Sb 334"/>
      <sheetName val="_x0000_ý_x000a__x000a__x0002_E_x0010__x0000_ý_x000a__x000a__x0003_C_x0005__x0000_ɾ_x000a__x000a__x0004_F"/>
      <sheetName val="_x001b__x000a__x0010_C_x0000__x0000_"/>
      <sheetName val="耀䁉_x0000__x000a_％_x0008_"/>
      <sheetName val="SC&quot;141"/>
      <sheetName val="ESTI."/>
      <sheetName val="THDZ0,4"/>
      <sheetName val="TH DZ35"/>
      <sheetName val="_x0000_ý_x000a__x000d__x0002_E_x0010__x0000_ý_x000a__x000d__x0003_C_x0005__x0000_?_x000a__x000d__x0004_F"/>
      <sheetName val="XL4Po?p_x0010_"/>
      <sheetName val="_x0000_ý_x000a_ _x0002_E_x0010__x0000_ý_x000a_ _x0003_C_x0005__x0000_ɾ_x000a_ _x0004_F"/>
      <sheetName val="_x001b_ _x0010_C_x0000__x0000_"/>
      <sheetName val="耀䁉_x0000_ ％_x0008_"/>
      <sheetName val="?ý_x000a_ _x0002_E_x0010_?ý_x000a_ _x0003_C_x0005_?ɾ_x000a_ _x0004_F"/>
      <sheetName val="_x0000_ý_x000a_ _x0002_E_x0010__x0000_ý_x000a_ _x0003_C_x0005__x0000_?_x000a_ _x0004_F"/>
      <sheetName val="Phan bo kh_x0005__x0000__x0000__x0000__x0002__x0000_Ƛ?隘_x0013__x0002_"/>
      <sheetName val="NKC____TM1___SC_111___NH___SC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sheetData sheetId="196"/>
      <sheetData sheetId="197"/>
      <sheetData sheetId="198"/>
      <sheetData sheetId="199"/>
      <sheetData sheetId="200" refreshError="1"/>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sheetData sheetId="382" refreshError="1"/>
      <sheetData sheetId="383" refreshError="1"/>
      <sheetData sheetId="384"/>
      <sheetData sheetId="385" refreshError="1"/>
      <sheetData sheetId="386"/>
      <sheetData sheetId="387"/>
      <sheetData sheetId="388"/>
      <sheetData sheetId="389"/>
      <sheetData sheetId="390"/>
      <sheetData sheetId="391"/>
      <sheetData sheetId="392"/>
      <sheetData sheetId="393"/>
      <sheetData sheetId="394"/>
      <sheetData sheetId="395"/>
      <sheetData sheetId="396" refreshError="1"/>
      <sheetData sheetId="397"/>
      <sheetData sheetId="398"/>
      <sheetData sheetId="399"/>
      <sheetData sheetId="400"/>
      <sheetData sheetId="401"/>
      <sheetData sheetId="402"/>
      <sheetData sheetId="403"/>
      <sheetData sheetId="404" refreshError="1"/>
      <sheetData sheetId="405"/>
      <sheetData sheetId="406"/>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refreshError="1"/>
      <sheetData sheetId="423"/>
      <sheetData sheetId="424" refreshError="1"/>
      <sheetData sheetId="425"/>
      <sheetData sheetId="426"/>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sheetData sheetId="455" refreshError="1"/>
      <sheetData sheetId="456" refreshError="1"/>
      <sheetData sheetId="457"/>
      <sheetData sheetId="458"/>
      <sheetData sheetId="459"/>
      <sheetData sheetId="460"/>
      <sheetData sheetId="461"/>
      <sheetData sheetId="462"/>
      <sheetData sheetId="463"/>
      <sheetData sheetId="464"/>
      <sheetData sheetId="465" refreshError="1"/>
      <sheetData sheetId="466" refreshError="1"/>
      <sheetData sheetId="467" refreshError="1"/>
      <sheetData sheetId="468" refreshError="1"/>
      <sheetData sheetId="469"/>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sheetData sheetId="490"/>
      <sheetData sheetId="491"/>
      <sheetData sheetId="492"/>
      <sheetData sheetId="493"/>
      <sheetData sheetId="494" refreshError="1"/>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sheetData sheetId="543"/>
      <sheetData sheetId="544" refreshError="1"/>
      <sheetData sheetId="545"/>
      <sheetData sheetId="546"/>
      <sheetData sheetId="547"/>
      <sheetData sheetId="548"/>
      <sheetData sheetId="549"/>
      <sheetData sheetId="550"/>
      <sheetData sheetId="551"/>
      <sheetData sheetId="552" refreshError="1"/>
      <sheetData sheetId="553"/>
      <sheetData sheetId="554"/>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refreshError="1"/>
      <sheetData sheetId="585"/>
      <sheetData sheetId="586"/>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sheetData sheetId="627"/>
      <sheetData sheetId="628" refreshError="1"/>
      <sheetData sheetId="629" refreshError="1"/>
      <sheetData sheetId="630"/>
      <sheetData sheetId="631"/>
      <sheetData sheetId="632"/>
      <sheetData sheetId="633" refreshError="1"/>
      <sheetData sheetId="634"/>
      <sheetData sheetId="635"/>
      <sheetData sheetId="636" refreshError="1"/>
      <sheetData sheetId="637"/>
      <sheetData sheetId="638"/>
      <sheetData sheetId="639"/>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sheetData sheetId="669"/>
      <sheetData sheetId="670"/>
      <sheetData sheetId="67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sheetData sheetId="685"/>
      <sheetData sheetId="686" refreshError="1"/>
      <sheetData sheetId="687" refreshError="1"/>
      <sheetData sheetId="688"/>
      <sheetData sheetId="689"/>
      <sheetData sheetId="690" refreshError="1"/>
      <sheetData sheetId="691" refreshError="1"/>
      <sheetData sheetId="692"/>
      <sheetData sheetId="693" refreshError="1"/>
      <sheetData sheetId="694"/>
      <sheetData sheetId="695"/>
      <sheetData sheetId="696"/>
      <sheetData sheetId="697"/>
      <sheetData sheetId="698" refreshError="1"/>
      <sheetData sheetId="699" refreshError="1"/>
      <sheetData sheetId="700" refreshError="1"/>
      <sheetData sheetId="701" refreshError="1"/>
      <sheetData sheetId="702"/>
      <sheetData sheetId="703" refreshError="1"/>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refreshError="1"/>
      <sheetData sheetId="821"/>
      <sheetData sheetId="822"/>
      <sheetData sheetId="823" refreshError="1"/>
      <sheetData sheetId="824"/>
      <sheetData sheetId="825"/>
      <sheetData sheetId="826" refreshError="1"/>
      <sheetData sheetId="827"/>
      <sheetData sheetId="828" refreshError="1"/>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ong hop"/>
      <sheetName val="phan tich DG"/>
      <sheetName val="gia vat lieu"/>
      <sheetName val="gia xe may"/>
      <sheetName val="gia nhan cong"/>
      <sheetName val="XL4Test5"/>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Vp"/>
      <sheetName val="Taichinh"/>
      <sheetName val="NN-PTNT"/>
      <sheetName val="TC-LD"/>
      <sheetName val="KH-DT"/>
      <sheetName val="Tu phap"/>
      <sheetName val="T.TRA"/>
      <sheetName val="QLKTTH"/>
      <sheetName val="QLDA"/>
      <sheetName val="Dan so"/>
      <sheetName val="Tuong-#han"/>
      <sheetName val="dtct cong"/>
      <sheetName val=""/>
      <sheetName val="Sheet1"/>
      <sheetName val="TT_10KV"/>
      <sheetName val="dap_x0000__x0000_ƌ_x0000__x0004__x0000__x0000__x0000__x0000__x0000__x0000_㝌ƌ_x0000__x0000__x0000__x0000__x0000__x0000__x0000__x0000_ƌ_x0000__x0000__x0007__x0000_"/>
      <sheetName val="tuong"/>
      <sheetName val="Sheet2"/>
      <sheetName val="tra-vat-lieu"/>
      <sheetName val="IBASE"/>
      <sheetName val="DTCT-tuyen chinh"/>
      <sheetName val="Chart1"/>
      <sheetName val="Chart2"/>
      <sheetName val=" 8"/>
      <sheetName val="XL4Poppy"/>
      <sheetName val="Du_lieu"/>
      <sheetName val="Tra_bang"/>
      <sheetName val="Tra KS"/>
      <sheetName val="dap??ƌ?_x0004_??????㝌ƌ????????ƌ??_x0007_?"/>
      <sheetName val="DG "/>
      <sheetName val="DLDT"/>
      <sheetName val="Giai trinh"/>
      <sheetName val="Sheet4"/>
      <sheetName val="nhiemvu2006"/>
      <sheetName val="RutTM"/>
      <sheetName val="10000000"/>
      <sheetName val="20000000"/>
      <sheetName val="30000000"/>
      <sheetName val="GPXL-duong"/>
      <sheetName val="_x0000_??_x0000__x0004__x0000__x0000__x0000__x0000__x0000__x0000_??_x0000__x0000__x0000__x0000__x0000__x0000__x0000__x0000_??_x0000__x0000__x0007__x0000__x0000__x0000__x0000__x0000_"/>
      <sheetName val="GiaVL"/>
      <sheetName val="g)a vat lieu"/>
      <sheetName val="????_x0004_????????????????????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dap__ƌ__x0004_______㝌ƌ________ƌ___x0007__"/>
      <sheetName val="_____x0004______________________x0007______"/>
      <sheetName val="dtct_cong"/>
      <sheetName val="dapƌ㝌ƌƌ"/>
      <sheetName val="Gia"/>
      <sheetName val="Thuc thanh"/>
      <sheetName val="DTCT"/>
      <sheetName val="dap_x0000__x0000_??_x0000__x0004__x0000__x0000__x0000__x0000__x0000__x0000_??_x0000__x0000__x0000__x0000__x0000__x0000__x0000__x0000_??_x0000__x0000__x0007__x0000_"/>
      <sheetName val="dap?????_x0004_????????????????????_x0007_?"/>
      <sheetName val="dap______x0004______________________x0007__"/>
      <sheetName val="Gia KS"/>
      <sheetName val="LEGEND"/>
      <sheetName val="DG-TH_x0000_ǲ_x0000__x0000__x0000__x0000__x0000__x0000__x0000__x0000__x0000__x0000_ẜǰ_x0000__x0004__x0000__x0000__x0000__x0000__x0000__x0000_ǰ_x0000__x0000_"/>
      <sheetName val="DG-TH?ǲ??????????ẜǰ?_x0004_??????ǰ??"/>
      <sheetName val="dap__??__x0004_______??________??___x0007__"/>
      <sheetName val="???_x0004_???????_x0007_?"/>
      <sheetName val="gihaxe may"/>
      <sheetName val="PutTM"/>
      <sheetName val="Giai trũnh"/>
      <sheetName val="??_x0000__x0004__x0000_??_x0000_??_x0000__x0007__x0000_"/>
      <sheetName val="__"/>
      <sheetName val="KKKKKKKK"/>
      <sheetName val="DTCT-tuyen_chinh"/>
      <sheetName val="Tra_KS"/>
      <sheetName val="_8"/>
      <sheetName val="DG_"/>
      <sheetName val="Giai_trinh"/>
      <sheetName val="dap?ƌ?_x0004_?㝌ƌ?ƌ?_x0007_?"/>
      <sheetName val="???_x0004_??????_x0007_?"/>
      <sheetName val="dap????_x0004_???????_x0007_?"/>
      <sheetName val="dap_ƌ__x0004__㝌ƌ_ƌ__x0007__"/>
      <sheetName val="____x0004_________x0007__"/>
      <sheetName val="____x0004________x0007__"/>
      <sheetName val="dap_____x0004_________x0007__"/>
      <sheetName val="QLKTÔH"/>
      <sheetName val="tong_hop1"/>
      <sheetName val="phan_tich_DG1"/>
      <sheetName val="gia_vat_lieu1"/>
      <sheetName val="gia_xe_may1"/>
      <sheetName val="gia_nhan_cong1"/>
      <sheetName val="THQui_11"/>
      <sheetName val="THQui_21"/>
      <sheetName val="THQui_31"/>
      <sheetName val="THQui_41"/>
      <sheetName val="TH_nam_20031"/>
      <sheetName val="Bao_cao1"/>
      <sheetName val="dtoan_(4)1"/>
      <sheetName val="Tu_phap1"/>
      <sheetName val="T_TRA1"/>
      <sheetName val="Dan_so1"/>
      <sheetName val="B-n_(2)1"/>
      <sheetName val="TH-t_toan1"/>
      <sheetName val="Tro_giup1"/>
      <sheetName val="??????"/>
      <sheetName val="?????????????????????????????"/>
      <sheetName val="Package1"/>
      <sheetName val="MTO REV.2(ARMOR)"/>
      <sheetName val="DG-TH_ǲ__________ẜǰ__x0004_______ǰ__"/>
      <sheetName val="g)a_vat_lieu"/>
      <sheetName val="dap??ƌ???????㝌ƌ????????ƌ???"/>
      <sheetName val="dap??????"/>
      <sheetName val="______"/>
      <sheetName val="_____________________________"/>
      <sheetName val="dap__ƌ_______㝌ƌ________ƌ___"/>
      <sheetName val="dap______"/>
      <sheetName val="fattu"/>
      <sheetName val="dtct_cong1"/>
      <sheetName val="Thuc_thanh"/>
      <sheetName val="dap??????????????????????????"/>
      <sheetName val="dap__________________________"/>
      <sheetName val="Gia_KS"/>
      <sheetName val="DG-THǲẜǰǰ"/>
      <sheetName val="DG-TH?ǲ??????????ẜǰ???????ǰ??"/>
      <sheetName val="DG-THǲẜǰǰ೔ǰᷴǰ"/>
      <sheetName val="???????????"/>
      <sheetName val="dap__??_______??________??___"/>
      <sheetName val="Giai_trũnh"/>
      <sheetName val="tong_hop2"/>
      <sheetName val="phan_tich_DG2"/>
      <sheetName val="gia_vat_lieu2"/>
      <sheetName val="gia_xe_may2"/>
      <sheetName val="gia_nhan_cong2"/>
      <sheetName val="THQui_12"/>
      <sheetName val="THQui_22"/>
      <sheetName val="THQui_32"/>
      <sheetName val="THQui_42"/>
      <sheetName val="TH_nam_20032"/>
      <sheetName val="dtoan_(4)2"/>
      <sheetName val="Bao_cao2"/>
      <sheetName val="B-n_(2)2"/>
      <sheetName val="TH-t_toan2"/>
      <sheetName val="Tro_giup2"/>
      <sheetName val="Tu_phap2"/>
      <sheetName val="T_TRA2"/>
      <sheetName val="Dan_so2"/>
      <sheetName val="dtct_cong2"/>
      <sheetName val="DTCT-tuyen_chinh1"/>
      <sheetName val="_81"/>
      <sheetName val="Tra_KS1"/>
      <sheetName val="DG_1"/>
      <sheetName val="Giai_trinh1"/>
      <sheetName val="g)a_vat_lieu1"/>
      <sheetName val="Thuc_thanh1"/>
      <sheetName val="Gia_KS1"/>
      <sheetName val="tong_hop3"/>
      <sheetName val="phan_tich_DG3"/>
      <sheetName val="gia_vat_lieu3"/>
      <sheetName val="gia_xe_may3"/>
      <sheetName val="gia_nhan_cong3"/>
      <sheetName val="THQui_13"/>
      <sheetName val="THQui_23"/>
      <sheetName val="THQui_33"/>
      <sheetName val="THQui_43"/>
      <sheetName val="TH_nam_20033"/>
      <sheetName val="dtoan_(4)3"/>
      <sheetName val="Bao_cao3"/>
      <sheetName val="B-n_(2)3"/>
      <sheetName val="TH-t_toan3"/>
      <sheetName val="Tro_giup3"/>
      <sheetName val="Tu_phap3"/>
      <sheetName val="T_TRA3"/>
      <sheetName val="Dan_so3"/>
      <sheetName val="dtct_cong3"/>
      <sheetName val="DTCT-tuyen_chinh2"/>
      <sheetName val="_82"/>
      <sheetName val="Tra_KS2"/>
      <sheetName val="DG_2"/>
      <sheetName val="Giai_trinh2"/>
      <sheetName val="g)a_vat_lieu2"/>
      <sheetName val="Thuc_thanh2"/>
      <sheetName val="Gia_KS2"/>
      <sheetName val="tong_hop4"/>
      <sheetName val="phan_tich_DG4"/>
      <sheetName val="gia_vat_lieu4"/>
      <sheetName val="gia_xe_may4"/>
      <sheetName val="gia_nhan_cong4"/>
      <sheetName val="THQui_14"/>
      <sheetName val="THQui_24"/>
      <sheetName val="THQui_34"/>
      <sheetName val="THQui_44"/>
      <sheetName val="TH_nam_20034"/>
      <sheetName val="dtoan_(4)4"/>
      <sheetName val="Bao_cao4"/>
      <sheetName val="B-n_(2)4"/>
      <sheetName val="TH-t_toan4"/>
      <sheetName val="Tro_giup4"/>
      <sheetName val="Tu_phap4"/>
      <sheetName val="T_TRA4"/>
      <sheetName val="Dan_so4"/>
      <sheetName val="dtct_cong4"/>
      <sheetName val="DTCT-tuyen_chinh3"/>
      <sheetName val="_83"/>
      <sheetName val="Tra_KS3"/>
      <sheetName val="DG_3"/>
      <sheetName val="Giai_trinh3"/>
      <sheetName val="g)a_vat_lieu3"/>
      <sheetName val="Thuc_thanh3"/>
      <sheetName val="Gia_KS3"/>
      <sheetName val="DG-TH_ǲ__________ẜǰ_______ǰ__"/>
      <sheetName val="___________"/>
      <sheetName val="dap__ƌ__x005f_x0004_______㝌ƌ________"/>
      <sheetName val="dap_x005f_x0000__x005f_x0000_ƌ_x005f_x0000__x000"/>
      <sheetName val="_x005f_x0000____x005f_x0000__x005f_x0004__x005f_x0000__"/>
      <sheetName val="_____x005f_x0004_____________________"/>
      <sheetName val="dap______x005f_x0004_________________"/>
      <sheetName val="dap_x005f_x0000__x005f_x0000____x005f_x0000__x000"/>
      <sheetName val="dap??ƌ?_x005f_x0004_??????㝌ƌ????????"/>
      <sheetName val="_x005f_x0000_??_x005f_x0000__x005f_x0004__x005f_x0000__"/>
      <sheetName val="????_x005f_x0004_????????????????????"/>
      <sheetName val="dap__??__x005f_x0004_______??________"/>
      <sheetName val="dap_x005f_x0000__x005f_x0000_??_x005f_x0000__x000"/>
      <sheetName val="dap?????_x005f_x0004_????????????????"/>
      <sheetName val="dap_x005f_x005f_x005f_x0000__x005f_x005f_x005f_x0000_ƌ"/>
      <sheetName val="dap__ƌ__x005f_x005f_x005f_x0004_______㝌ƌ__"/>
      <sheetName val="_x005f_x005f_x005f_x0000____x005f_x005f_x005f_x0000__x0"/>
      <sheetName val="_____x005f_x005f_x005f_x0004_______________"/>
      <sheetName val="dap______x005f_x005f_x005f_x0004___________"/>
      <sheetName val="dap_x005f_x005f_x005f_x0000__x005f_x005f_x005f_x0000___"/>
      <sheetName val="dap_x005f_x005f_x005f_x005f_x005f_x005f_x005f_x0000__x0"/>
      <sheetName val="dap__ƌ__x005f_x005f_x005f_x005f_x005f_x005f_x000"/>
      <sheetName val="_x005f_x005f_x005f_x005f_x005f_x005f_x005f_x0000____x00"/>
      <sheetName val="_____x005f_x005f_x005f_x005f_x005f_x005f_x005f_x0004___"/>
      <sheetName val="dap______x005f_x005f_x005f_x005f_x005f_x005f_x000"/>
      <sheetName val="??_x0000__x0004__x0000_??_x0000_??_x0007__x0000_"/>
      <sheetName val="dap_x0000_??_x0000__x0004__x0000_??_x0000_??_x0000__x0007__x0000_"/>
      <sheetName val="Gia tri vat tu"/>
      <sheetName val="Loading"/>
      <sheetName val="Check C"/>
      <sheetName val="MTO REV.0"/>
      <sheetName val="Sheet_x0011_"/>
      <sheetName val="VANKHUON"/>
      <sheetName val="Nhat ky - socai thang 1"/>
      <sheetName val="SILICATE"/>
      <sheetName val="DG-TH_x0000_?_x0000__x0000__x0000__x0000__x0000__x0000__x0000__x0000__x0000__x0000_?j_x0000__x0004__x0000__x0000__x0000__x0000__x0000__x0000_?j_x0000__x0000_"/>
      <sheetName val="????_x0004_???????????????Ŀ????_x0007_?????"/>
      <sheetName val="Giai trunh"/>
      <sheetName val="_____x0004________________Ŀ_____x0007______"/>
      <sheetName val="THOP XL"/>
      <sheetName val="X_x0000__x0000__x0000__x0000_st5"/>
      <sheetName val="DG-TH?????????????j?_x0004_???????j??"/>
      <sheetName val="dap__ƌ__x0004_______㝌ƌ________"/>
      <sheetName val="_____x0004_____________________"/>
      <sheetName val="dap______x0004_________________"/>
      <sheetName val="Giai_trũnh1"/>
      <sheetName val="DG-TH_____________j__x0004________j__"/>
      <sheetName val="j_x0000__x0000__x001f__x0000__x0000__x0000__x0000__x0000__x0000__x0000__x0000__x0000__x0000__x0000__x0000__x0000__x0000__x0000__x0000__x0000__x0000__x0000__x0000__x0000__x0000__x0000__x0000__x0000_?j"/>
      <sheetName val="C4iet-dien"/>
      <sheetName val="????_x0004_????????????_xffff_???????_x0007_?????"/>
      <sheetName val="DSCBGV"/>
      <sheetName val="dscbgvcdd"/>
      <sheetName val="DSDKhoc them"/>
      <sheetName val="DSCBGVDH"/>
      <sheetName val="??_x0004_????_x0007_"/>
      <sheetName val="dap??_x0004_????_x0007_"/>
      <sheetName val="DG-TH??j_x0004_?j"/>
      <sheetName val="Xst5"/>
      <sheetName val="j_x001f_?j"/>
    </sheetNames>
    <sheetDataSet>
      <sheetData sheetId="0" refreshError="1"/>
      <sheetData sheetId="1" refreshError="1"/>
      <sheetData sheetId="2" refreshError="1"/>
      <sheetData sheetId="3" refreshError="1"/>
      <sheetData sheetId="4" refreshError="1">
        <row r="14">
          <cell r="P14">
            <v>89440.853809523804</v>
          </cell>
        </row>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sheetData sheetId="335" refreshError="1"/>
      <sheetData sheetId="336"/>
      <sheetData sheetId="337"/>
      <sheetData sheetId="338"/>
      <sheetData sheetId="339"/>
      <sheetData sheetId="340" refreshError="1"/>
      <sheetData sheetId="341" refreshError="1"/>
      <sheetData sheetId="342" refreshError="1"/>
      <sheetData sheetId="343" refreshError="1"/>
      <sheetData sheetId="34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ICATE"/>
      <sheetName val="RFP003E"/>
      <sheetName val="TOTAL"/>
      <sheetName val="Pivot(Silicate)"/>
      <sheetName val="Pivot(RockWool)"/>
      <sheetName val="Pivot(Form Glass)"/>
      <sheetName val="Pivot(Urethan)"/>
      <sheetName val="Pivot(Glass Wool)"/>
      <sheetName val="ROCK WOO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Sheet2"/>
      <sheetName val="Sheet3"/>
      <sheetName val="KH LDTL"/>
      <sheetName val="Outlets"/>
      <sheetName val="PGs"/>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Q1-02"/>
      <sheetName val="Q2-02"/>
      <sheetName val="Q3-02"/>
      <sheetName val="SILICAT_x0003_"/>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P-KH"/>
      <sheetName val="Nhapkho"/>
      <sheetName val="Xuatkho"/>
      <sheetName val="PT"/>
      <sheetName val="TH"/>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C45"/>
      <sheetName val="C47A"/>
      <sheetName val="C47B"/>
      <sheetName val="C46"/>
      <sheetName val="DsachYT"/>
      <sheetName val="00"/>
      <sheetName val="Bhxhoi"/>
      <sheetName val="TH QT"/>
      <sheetName val="KE QT"/>
      <sheetName val="XL4Test5"/>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TAI"/>
      <sheetName val="BANLE"/>
      <sheetName val="t.kho"/>
      <sheetName val="CLB"/>
      <sheetName val="phong"/>
      <sheetName val="hoat"/>
      <sheetName val="tong BH"/>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1-12"/>
      <sheetName val="TH VL, NC, DDHT Thanhphuoc"/>
      <sheetName val="Chiet tinh dz22"/>
      <sheetName val="LUONG CHO HUU"/>
      <sheetName val="thu BHXH,YT"/>
      <sheetName val="Phan bo"/>
      <sheetName val="??-BLDG"/>
      <sheetName val="Pivot(Silica|e)"/>
      <sheetName val="Summary"/>
      <sheetName val="Design &amp; Applications"/>
      <sheetName val="Building Summary"/>
      <sheetName val="Building"/>
      <sheetName val="External Works"/>
      <sheetName val="MTL$-INTER"/>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_x0010_ivot(Glass Wool)"/>
      <sheetName val="She%t1"/>
      <sheetName val="XL4Pop`y"/>
      <sheetName val="Chitieu-dam c!c loai"/>
      <sheetName val="@Gdg"/>
      <sheetName val="CocKJ1m"/>
      <sheetName val="vi_du_n"/>
      <sheetName val="vi_du"/>
      <sheetName val="Bieu 2"/>
      <sheetName val="biªu 3"/>
      <sheetName val="bieu1 CTy"/>
      <sheetName val="b2 cty"/>
      <sheetName val="b 3 cty"/>
      <sheetName val="bieu 7"/>
      <sheetName val="bieu 9"/>
      <sheetName val="b14"/>
      <sheetName val="Sheet12"/>
      <sheetName val="Macro1"/>
      <sheetName val="Macro2"/>
      <sheetName val="Macro3"/>
      <sheetName val="Pi6ot(Urethan)"/>
      <sheetName val="Piwot(Silicate)"/>
      <sheetName val="Pivot(RckWool)"/>
      <sheetName val="ROCK WO_x0003__x0000_"/>
      <sheetName val="INSUL"/>
      <sheetName val="_x0000__x0000__x0000__x0000__x0000__x0000_"/>
      <sheetName val="Giai trinh"/>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TH T19"/>
      <sheetName val="???????-BLDG"/>
      <sheetName val="gvl"/>
      <sheetName val="Pivot(_x0007_lass Wool)"/>
      <sheetName val="bcôhang"/>
      <sheetName val="báo cáo thang11 m?i"/>
      <sheetName val="Dieu chinh"/>
      <sheetName val="So -03"/>
      <sheetName val="SoLD"/>
      <sheetName val="So-02"/>
      <sheetName val="Sheev6"/>
      <sheetName val="Nhap fon gia VL dia phuong"/>
      <sheetName val="S¶_x001d_et2"/>
      <sheetName val="Sheed4"/>
      <sheetName val="hoat_x0000_࣭_x0000__x0000__x0000__x0000__x0000__x0000__x0000__x0000__x0009__x0000_᭬࣫_x0000__x0004__x0000__x0000__x0000__x0000__x0000__x0000_ᑜ࣭_x0000__x0000__x0000_"/>
      <sheetName val="TH_x0001_NG2"/>
      <sheetName val="Du_lieu"/>
      <sheetName val="ctTBA"/>
      <sheetName val="Tong hop QL4( - 3"/>
      <sheetName val="thong tin cty"/>
      <sheetName val="TK-in"/>
      <sheetName val="TKTH"/>
      <sheetName val="BR"/>
      <sheetName val="MV"/>
      <sheetName val="mvtt"/>
      <sheetName val="HDKT"/>
      <sheetName val="Linh tinh"/>
      <sheetName val="nk"/>
      <sheetName val="N"/>
      <sheetName val="X"/>
      <sheetName val="CT Thang Mo"/>
      <sheetName val="CT  PL"/>
      <sheetName val="Chi tiet"/>
      <sheetName val="DU TRU LUONG 06 TH@NG"/>
      <sheetName val="AN CA DH 10"/>
      <sheetName val="TAM UNG LNC TH 08"/>
      <sheetName val="Leong thoi gian th 10"/>
      <sheetName val="Luong thoa gian th 11"/>
      <sheetName val="at lns th 10"/>
      <sheetName val="tam ung DNS th 11"/>
      <sheetName val="XL4Test4"/>
      <sheetName val="Q2-00"/>
      <sheetName val="뜃맟뭁돽띿맟?-BLDG"/>
      <sheetName val="CAT_5"/>
      <sheetName val="현장관리비"/>
      <sheetName val="실행내역"/>
      <sheetName val="#REF"/>
      <sheetName val="적용환율"/>
      <sheetName val="合成単価作成表-BLDG"/>
      <sheetName val="_x0000_TCTiet"/>
      <sheetName val="공통가설"/>
      <sheetName val="Luong moÿÿngay cong khao sat"/>
      <sheetName val="RDP013"/>
      <sheetName val="PACK"/>
      <sheetName val="INV"/>
      <sheetName val="TK-XUAT"/>
      <sheetName val="TK-NHAP"/>
      <sheetName val="DT 1"/>
      <sheetName val="DT 2"/>
      <sheetName val="DT 3"/>
      <sheetName val="DM"/>
      <sheetName val="SP"/>
      <sheetName val="NPL"/>
      <sheetName val="BCDTK"/>
      <sheetName val="soktmay"/>
      <sheetName val="NEW-PANEL"/>
      <sheetName val="MTO REV.0"/>
      <sheetName val="SILICCTE"/>
      <sheetName val="EQUIPMENT -2"/>
      <sheetName val="전차선로 물량표"/>
      <sheetName val="PBS"/>
      <sheetName val="간접비내역-1"/>
      <sheetName val="Basic"/>
      <sheetName val="DESIGN CRITERIA"/>
      <sheetName val="용기"/>
      <sheetName val="TH4_x0000__x0000__x0000__x0000__x0000__x0000__x0000__x0000__x0000__x0000__x0000_ℨʢ_x0000__x0004__x0000__x0000__x0000__x0000__x0000__x0000_崬ʢ_x0000__x0000__x0000__x0000__x0000_"/>
      <sheetName val="TT_10KV"/>
      <sheetName val="_x0000__x0000__x0000__x0000__x0000__x0009__x0000_??_x0000__x0004__x0000__x0000__x0000__x0000__x0000__x0000_??_x0000__x0000__x0000__x0000__x0000__x0000__x0000__x0000_??_x0000__x0000_"/>
      <sheetName val="DG"/>
      <sheetName val="SN C£GNV"/>
      <sheetName val="??????"/>
      <sheetName val="ROCK WO_x0003_?"/>
      <sheetName val="hoat?࣭????????_x0009_?᭬࣫?_x0004_??????ᑜ࣭???"/>
      <sheetName val="hoat?࣭?_x0009_᭬࣫?_x0004_?ᑜ࣭?ڬ࣫?"/>
      <sheetName val="Coc$0x40cm"/>
      <sheetName val="&quot;0ngay"/>
      <sheetName val="báo cák thang11 mới"/>
      <sheetName val="THANG'"/>
      <sheetName val="CN"/>
      <sheetName val="BCN"/>
      <sheetName val="Q TOAN"/>
      <sheetName val="NO MUA"/>
      <sheetName val="VO CHAI"/>
      <sheetName val="VC THU HOI"/>
      <sheetName val="?????_x0009_????_x0004_????????????????????"/>
      <sheetName val="hoat_x0000_?_x0000__x0009_??_x0000__x0004__x0000_??_x0000_??_x0000_"/>
      <sheetName val="hoat??????????_x0009_????_x0004_???????????"/>
      <sheetName val="hoat???_x0009_???_x0004_???????"/>
      <sheetName val="????"/>
      <sheetName val="báo cák thang11 m?i"/>
      <sheetName val="tong l²_x0000__x0000_ ban"/>
      <sheetName val="ፌ?佄⁎䥇⁁䡃"/>
      <sheetName val="⁁䡃⁉䥔呅"/>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䥔久䈠佁_x000b_吀⁈䡎偁"/>
      <sheetName val="⁈䡎偁吠乏_x0006_吀⁈"/>
      <sheetName val="?䡔䈠乁_x0005_䐀"/>
      <sheetName val="?敄㍣б?慊"/>
      <sheetName val="䨀湡в?慊㍮"/>
      <sheetName val="湡г?慊㑮_x0004_"/>
      <sheetName val="д?慊㙮_x0004_䨀"/>
      <sheetName val="?慊㝮_x0004_䨀湡"/>
      <sheetName val="慊㡮_x0004_䨀湡Թ"/>
      <sheetName val="㥮_x0005_䨀湡〱_x0005_䨀"/>
      <sheetName val="_x0005_䨀湡ㄱ_x0005_䨀"/>
      <sheetName val="?慊ㅮԳ?慊"/>
      <sheetName val="䨀湡㐱_x0005_䨀湡"/>
      <sheetName val="慊ㅮԵ?慊ㅮ"/>
      <sheetName val="湡㘱_x0005_䨀湡㜱"/>
      <sheetName val="ㅮԷ?慊ㅮԸ"/>
      <sheetName val="㠱_x0005_䨀湡〲_x0005_"/>
      <sheetName val="԰?慊㉮Ա?"/>
      <sheetName val="_x0005_䨀湡㈲_x0005_䨀"/>
      <sheetName val="?慊㉮Գ?慊㉮Դ"/>
      <sheetName val="湡㐲_x0005_䨀湡㔲_x0005_"/>
      <sheetName val="㔲_x0005_䨀"/>
      <sheetName val="tong l²?? ban"/>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PNT-QUOT-#3"/>
      <sheetName val="COAT&amp;WRAP-QIOT-#3"/>
      <sheetName val="TK"/>
      <sheetName val="BRCT"/>
      <sheetName val="SDHD"/>
      <sheetName val="SDHD QUY"/>
      <sheetName val="GTGT135"/>
      <sheetName val="BRCN135"/>
      <sheetName val="MV135"/>
      <sheetName val="SDHDCN"/>
      <sheetName val="SDHDCN quy"/>
      <sheetName val="NXT.CN03"/>
      <sheetName val="bl"/>
      <sheetName val="20000000"/>
      <sheetName val="TA²_x0000__x0000_NH"/>
      <sheetName val="MTO REV.2(ARMOR)"/>
      <sheetName val="THVT"/>
      <sheetName val="PTDM"/>
      <sheetName val="LABTOTAL"/>
      <sheetName val="적용률"/>
      <sheetName val="__-BLDG"/>
      <sheetName val="báo cáo thang11 m_i"/>
      <sheetName val="_______-BLDG"/>
      <sheetName val="뜃맟뭁돽띿맟_-BLDG"/>
      <sheetName val="______"/>
      <sheetName val="ROCK WO_x0003__"/>
      <sheetName val="hoat_࣭_________x0009__᭬࣫__x0004_______ᑜ࣭___"/>
      <sheetName val="hoat_࣭__x0009_᭬࣫__x0004__ᑜ࣭_ڬ࣫_"/>
      <sheetName val="THANG_"/>
      <sheetName val="______x0009______x0004_____________________"/>
      <sheetName val="hoat___________x0009______x0004____________"/>
      <sheetName val="hoat____x0009_____x0004________"/>
      <sheetName val="truy_x0000_thu"/>
      <sheetName val="Phan tich don ႀ￸a chi tiet"/>
      <sheetName val="_x0000__x0000_CAI TK 112"/>
      <sheetName val="Bia"/>
      <sheetName val="So lieu"/>
      <sheetName val="POWER"/>
      <sheetName val="견적조건"/>
      <sheetName val="BQ_Equip_Pipe"/>
      <sheetName val="BLR-S"/>
      <sheetName val="Est-Hotpp"/>
      <sheetName val="PipWT"/>
      <sheetName val="piping"/>
      <sheetName val="BREAKDOWN(철거설치)"/>
      <sheetName val="COA-17"/>
      <sheetName val="C-18"/>
      <sheetName val="_x0000__x0000_DT"/>
      <sheetName val="_x0010_iwot(Silicate)"/>
      <sheetName val="ፌ_x0000_佄⁎䥇⁁䡃"/>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_x0000_䡔䈠乁_x0005_䐀"/>
      <sheetName val="_x0000_敄㍣б_x0000_慊"/>
      <sheetName val="䨀湡в_x0000_慊㍮"/>
      <sheetName val="湡г_x0000_慊㑮_x0004_"/>
      <sheetName val="д_x0000_慊㙮_x0004_䨀"/>
      <sheetName val="_x0000_慊㝮_x0004_䨀湡"/>
      <sheetName val="_x0000_慊ㅮԳ_x0000_慊"/>
      <sheetName val="慊ㅮԵ_x0000_慊ㅮ"/>
      <sheetName val="ㅮԷ_x0000_慊ㅮԸ"/>
      <sheetName val="԰_x0000_慊㉮Ա_x0000_"/>
      <sheetName val="_x0000_慊㉮Գ_x0000_慊㉮Դ"/>
      <sheetName val="Gia vat tu"/>
      <sheetName val="To*K hop"/>
      <sheetName val="TSCD"/>
      <sheetName val="Tro giup"/>
      <sheetName val="báo cáo thang11 mớa"/>
      <sheetName val="[INSUL.XLSɝROCK WOOL"/>
      <sheetName val="T.Tinh"/>
      <sheetName val="Luo_x0009__x0008__x0010__x0000__x0000__x0006__x0005__x0000__x001c_ Í_x0007_ÉÀ_x0000__x0000__x0006__x0003__x0000__x0000_á_x0000__x0002__x0000_°"/>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Pivnt(RockWool)"/>
      <sheetName val="@ivot(Form Glass)"/>
      <sheetName val="Pivot(Gl!ss Wool)"/>
      <sheetName val="ROCK WOKL"/>
      <sheetName val="He co"/>
      <sheetName val="Bhitieu-dam cac loai"/>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呅吠ь"/>
      <sheetName val="KLHT"/>
      <sheetName val="TKP"/>
      <sheetName val="tong l²"/>
      <sheetName val="PTDGDT"/>
      <sheetName val="CHITIET VL-NC"/>
      <sheetName val="VC"/>
      <sheetName val="Tiepdia"/>
      <sheetName val="CHITIET VL-NC-TT-3p"/>
      <sheetName val="TDTKP"/>
      <sheetName val="TDTKP1"/>
      <sheetName val="KPVC-BD "/>
      <sheetName val="VCV-BE-TONG"/>
      <sheetName val="G䁄MN.2"/>
      <sheetName val="\uong mot ngay cong xay lap"/>
      <sheetName val="Luong mot ngay conw0khao sat"/>
      <sheetName val="thu BHXH&lt;YT"/>
      <sheetName val="VV-NTKL NHA _x000b_HO DOT 2"/>
      <sheetName val="THA_x000e_G 8"/>
      <sheetName val="Nhap"/>
      <sheetName val="²_x0000__x0000_han"/>
      <sheetName val="TH VL_ NC_ DDHT Thanhphuoc"/>
      <sheetName val=" thoat nuog nc"/>
      <sheetName val="㔳_x000c_吀⁈畱敹瑴慯ծ"/>
      <sheetName val="䨀湡в"/>
      <sheetName val="湡г"/>
      <sheetName val="д"/>
      <sheetName val="慊ㅮԵ"/>
      <sheetName val="ㅮԷ"/>
      <sheetName val="Du toan chi Tiet coc?nuoc"/>
      <sheetName val="Nhap?don gia VL dia phuong"/>
      <sheetName val="Luong mot ngay Cong xay?lap"/>
      <sheetName val="DU TRU LUONG?06 THANG"/>
      <sheetName val="PP tinh Thue thu?nhap"/>
      <sheetName val="QT LUONG NS?T 07"/>
      <sheetName val="TAM?UNG LUONG NS TH 10"/>
      <sheetName val="TH4???????????ℨʢ?_x0004_??????崬ʢ?????"/>
      <sheetName val="DGdW"/>
      <sheetName val="To~g hop"/>
      <sheetName val="TXANG7"/>
      <sheetName val="Sxeet4"/>
      <sheetName val="To~g hop Q\47"/>
      <sheetName val="?楢兡͔?䭔ͥ?䅎э?啈䝎_x0000__x0000_退魼"/>
      <sheetName val="d' cOng"/>
      <sheetName val="CAPTHOAP"/>
      <sheetName val=" t`oat nuoc nc"/>
      <sheetName val="truy"/>
      <sheetName val="재료비"/>
      <sheetName val="BQ List"/>
      <sheetName val="PIPE"/>
      <sheetName val="FLANGE"/>
      <sheetName val="VALVE"/>
      <sheetName val="Mech_1030"/>
      <sheetName val="TA²??NH"/>
      <sheetName val="POTAL"/>
      <sheetName val=" thoau nuoc nc"/>
      <sheetName val="ࡍ_x0000_慂杮朠慩_x000a_䠀乁⁇䥔久䈠佁_x000b_吀⁈"/>
      <sheetName val="ࡍ?慂杮朠慩_x000a_䠀乁⁇䥔久䈠佁_x000b_吀⁈"/>
      <sheetName val="[I"/>
      <sheetName val="THPT&gt;5"/>
      <sheetName val="táng QT_x0000_245 (14Xe("/>
      <sheetName val="ctdg"/>
      <sheetName val="DG "/>
      <sheetName val="hoat_x0000_࣭_x0000__x0000__x0000__x0000__x0000__x0000__x0000__x0000_ _x0000_᭬࣫_x0000__x0004__x0000__x0000__x0000__x0000__x0000__x0000_ᑜ࣭_x0000__x0000__x0000_"/>
      <sheetName val="hoat?࣭???????? ?᭬࣫?_x0004_??????ᑜ࣭???"/>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hoat?????????? ????_x0004_???????????"/>
      <sheetName val="hoat??? ???_x0004_???????"/>
      <sheetName val="Luo _x0008__x0010__x0000__x0000__x0006__x0005__x0000__x001c_ Í_x0007_ÉÀ_x0000__x0000__x0006__x0003__x0000__x0000_á_x0000__x0002__x0000_°"/>
      <sheetName val="hoat_࣭________ _᭬࣫__x0004_______ᑜ࣭___"/>
      <sheetName val="AN CA _x0014_HANG 08"/>
      <sheetName val="Xuatkh/"/>
      <sheetName val="Chitieu-dam cac_x0000_loai"/>
      <sheetName val=""/>
      <sheetName val="ROCK WO_x0003_"/>
      <sheetName val="hoat_x0000_࣭_x0000__x0009_᭬࣫_x0000__x0004__x0000_ᑜ࣭_x0000_ڬ࣫_x0000_"/>
      <sheetName val="TA²"/>
      <sheetName val="???? ???"/>
      <sheetName val="?????-1"/>
      <sheetName val="??"/>
      <sheetName val="???_x0000_??_x0005_???_x000c_????"/>
      <sheetName val="KHQT-00-01"/>
      <sheetName val="T2_x0000__x0000_giam TSCD"/>
      <sheetName val="QMCT"/>
      <sheetName val="hoat_࣭_ ᭬࣫__x0004__ᑜ࣭_ڬ࣫_"/>
      <sheetName val="_____ _____x0004_____________________"/>
      <sheetName val="hoat__________ _____x0004____________"/>
      <sheetName val="hoat___ ____x0004________"/>
      <sheetName val="TA²_x0000__x0000_€NH"/>
      <sheetName val="tong l²_x0000__x0000_€ ban"/>
      <sheetName val=" ???_x0004_???????"/>
      <sheetName val="hoat_x0000_࣭_x0000_ ᭬࣫_x0000__x0004__x0000_ᑜ࣭_x0000_ڬ࣫_x0000_"/>
      <sheetName val="??????_x000a_???????_x000b_??"/>
      <sheetName val="hoat?࣭? ᭬࣫?_x0004_?ᑜ࣭?"/>
      <sheetName val="tong l²??€ ban"/>
      <sheetName val="?TCTiet"/>
      <sheetName val="Rhan bo"/>
      <sheetName val="ፌ_佄⁎䥇⁁䡃"/>
      <sheetName val="呅吠ь_䑄㔳_x0005_吀䅂㔳_x000c_吀⁈畱敹"/>
      <sheetName val="㔳_x000c_吀⁈畱敹瑴慯ծ_楢兡͔_䭔"/>
      <sheetName val="_楢兡͔_䭔ͥ_䅎э_啈䝎_x0003_䠀䥁_x0003_"/>
      <sheetName val="_啈䝎_x0003_䠀䥁_x0003_䰀䵁_x0008_䈀湡⁧楧"/>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Phan tich don ??a chi tiet"/>
      <sheetName val="???"/>
      <sheetName val="DTࠠBH"/>
      <sheetName val="_x0009_???_x0004_???????"/>
      <sheetName val="hoat?࣭?_x0009_᭬࣫?_x0004_?ᑜ࣭?"/>
      <sheetName val="[INSUL.XLS][INSUL.XLS][INSUL.XL"/>
      <sheetName val="??DT"/>
      <sheetName val="[INSUL.XLS][INSUL.XLS]\uong mot"/>
      <sheetName val="[INSUL.XLS][INSUL.XLS]Xuatkh/"/>
      <sheetName val="DANHPHAP"/>
      <sheetName val="ct thinghiem"/>
      <sheetName val="Van chuyen"/>
      <sheetName val="Luong thoi gian ph 11"/>
      <sheetName val="?_x0000_????_x000a_???????_x000b_??"/>
      <sheetName val="TUVAN"/>
      <sheetName val="_uong mot ngay cong xay lap"/>
      <sheetName val="HLKT"/>
      <sheetName val="Luo_x0009__x0008__x0010_??_x0006__x0005_?_x001c_ Í_x0007_ÉÀ??_x0006__x0003_??á?_x0002_?°"/>
      <sheetName val="Luo _x0008__x0010_??_x0006__x0005_?_x001c_ Í_x0007_ÉÀ??_x0006__x0003_??á?_x0002_?°"/>
      <sheetName val="KL_x0000_LAP TH KHO"/>
      <sheetName val="LUong mot_x0000_ngay cong khao sat"/>
      <sheetName val="Can doi TK_x0000_(2)"/>
      <sheetName val="S`eet9"/>
      <sheetName val="cuoc36"/>
      <sheetName val="B3-CPXD-G4"/>
      <sheetName val="MTP"/>
      <sheetName val="BREAKDOWN(????)"/>
      <sheetName val="hoat____________᭬࣫________ᑜ___2"/>
      <sheetName val="hoat____________᭬࣫________ᑜ___3"/>
      <sheetName val="TH4___________ℨʢ_________ʢ____2"/>
      <sheetName val="_x0000__x0000__x0000__x0000__x0000__x0000__x0000__x0000__x0000__x000e_[INSUL.XLS]TH5_x0000__x0000__x0000__x0000__x0000__x0000__x0000_"/>
      <sheetName val="hoat____________᭬࣫________ᑜ___4"/>
      <sheetName val="TH4___________ℨʢ_________ʢ____3"/>
      <sheetName val="hoat____________᭬࣫________ᑜ___5"/>
      <sheetName val="TH4___________ℨʢ_________ʢ____4"/>
      <sheetName val="ፌ"/>
      <sheetName val="TCTiet"/>
      <sheetName val=" ??_x0004_????"/>
      <sheetName val="hoat? ??_x0004_????"/>
      <sheetName val="truythu"/>
      <sheetName val="Luo _x0008__x0010__x0006__x0005__x001c_ Í_x0007_ÉÀ_x0006__x0003_á_x0002_°"/>
      <sheetName val="Du toan chi Tiet cocnuoc"/>
      <sheetName val="Nhapdon gia VL dia phuong"/>
      <sheetName val="Luong mot ngay Cong xaylap"/>
      <sheetName val="DU TRU LUONG06 THANG"/>
      <sheetName val="PP tinh Thue thunhap"/>
      <sheetName val="QT LUONG NST 07"/>
      <sheetName val="TAMUNG LUONG NS TH 10"/>
      <sheetName val="táng QT245 (14Xe("/>
      <sheetName val="Chitieu-dam cacloai"/>
      <sheetName val="?????_x0005_???_x000c_????"/>
      <sheetName val="?_x000c_???????????"/>
      <sheetName val="?????????_x0003_??_x0003_"/>
      <sheetName val="??_x0003_??_x0003_??_x0008_????"/>
      <sheetName val="?????_x000d_???????_x000b_??"/>
      <sheetName val="???_x0005_?"/>
      <sheetName val="????_x0004_"/>
      <sheetName val="???_x0004_?"/>
      <sheetName val="??_x0004_??"/>
      <sheetName val="?????_x000a_???????_x000b_??"/>
      <sheetName val="KLLAP TH KHO"/>
      <sheetName val="LUong motngay cong khao sat"/>
      <sheetName val="Can doi TK(2)"/>
      <sheetName val="_x000e_[INSUL.XLS]TH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sheetData sheetId="241"/>
      <sheetData sheetId="242"/>
      <sheetData sheetId="243" refreshError="1"/>
      <sheetData sheetId="244"/>
      <sheetData sheetId="245"/>
      <sheetData sheetId="246"/>
      <sheetData sheetId="247"/>
      <sheetData sheetId="248"/>
      <sheetData sheetId="249"/>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sheetData sheetId="303"/>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sheetData sheetId="320"/>
      <sheetData sheetId="321" refreshError="1"/>
      <sheetData sheetId="322"/>
      <sheetData sheetId="323"/>
      <sheetData sheetId="324"/>
      <sheetData sheetId="325"/>
      <sheetData sheetId="326"/>
      <sheetData sheetId="327"/>
      <sheetData sheetId="328"/>
      <sheetData sheetId="329"/>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refreshError="1"/>
      <sheetData sheetId="394" refreshError="1"/>
      <sheetData sheetId="395"/>
      <sheetData sheetId="396"/>
      <sheetData sheetId="397"/>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sheetData sheetId="414" refreshError="1"/>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refreshError="1"/>
      <sheetData sheetId="597" refreshError="1"/>
      <sheetData sheetId="598" refreshError="1"/>
      <sheetData sheetId="599"/>
      <sheetData sheetId="600"/>
      <sheetData sheetId="601" refreshError="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refreshError="1"/>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sheetData sheetId="641"/>
      <sheetData sheetId="642"/>
      <sheetData sheetId="643" refreshError="1"/>
      <sheetData sheetId="644" refreshError="1"/>
      <sheetData sheetId="645" refreshError="1"/>
      <sheetData sheetId="646" refreshError="1"/>
      <sheetData sheetId="647"/>
      <sheetData sheetId="648" refreshError="1"/>
      <sheetData sheetId="649" refreshError="1"/>
      <sheetData sheetId="650" refreshError="1"/>
      <sheetData sheetId="651" refreshError="1"/>
      <sheetData sheetId="652"/>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sheetData sheetId="674"/>
      <sheetData sheetId="675"/>
      <sheetData sheetId="676" refreshError="1"/>
      <sheetData sheetId="677" refreshError="1"/>
      <sheetData sheetId="678"/>
      <sheetData sheetId="679"/>
      <sheetData sheetId="680"/>
      <sheetData sheetId="681"/>
      <sheetData sheetId="682"/>
      <sheetData sheetId="683"/>
      <sheetData sheetId="684"/>
      <sheetData sheetId="685"/>
      <sheetData sheetId="686"/>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sheetData sheetId="698"/>
      <sheetData sheetId="699"/>
      <sheetData sheetId="700" refreshError="1"/>
      <sheetData sheetId="701" refreshError="1"/>
      <sheetData sheetId="702" refreshError="1"/>
      <sheetData sheetId="703" refreshError="1"/>
      <sheetData sheetId="704" refreshError="1"/>
      <sheetData sheetId="705" refreshError="1"/>
      <sheetData sheetId="706" refreshError="1"/>
      <sheetData sheetId="707"/>
      <sheetData sheetId="708" refreshError="1"/>
      <sheetData sheetId="709" refreshError="1"/>
      <sheetData sheetId="710" refreshError="1"/>
      <sheetData sheetId="711" refreshError="1"/>
      <sheetData sheetId="712"/>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sheetData sheetId="724"/>
      <sheetData sheetId="725" refreshError="1"/>
      <sheetData sheetId="726" refreshError="1"/>
      <sheetData sheetId="727"/>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THDT"/>
      <sheetName val="DM-Goc"/>
      <sheetName val="Gia-CT"/>
      <sheetName val="PTCP"/>
      <sheetName val="cphoi"/>
      <sheetName val="XL4Poppy"/>
      <sheetName val=""/>
      <sheetName val="tra_vat_lieu"/>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Tai khoan"/>
      <sheetName val="DTCT"/>
      <sheetName val="PNT-QUOT-#3"/>
      <sheetName val="COAT&amp;WRAP-QIOT-#3"/>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20000000"/>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30000000"/>
      <sheetName val="40000000"/>
      <sheetName val="50000000"/>
      <sheetName val="60000000"/>
      <sheetName val="70000000"/>
      <sheetName val="TIEN L"/>
      <sheetName val="THKL"/>
      <sheetName val="BVL"/>
      <sheetName val="PTVL"/>
      <sheetName val="DT"/>
      <sheetName val="KLdat"/>
      <sheetName val="KLthep"/>
      <sheetName val="DG"/>
      <sheetName val="DTKS"/>
      <sheetName val="TH"/>
      <sheetName val="son-c"/>
      <sheetName val="duc"/>
      <sheetName val="n4"/>
      <sheetName val="bang "/>
      <sheetName val="373.e6"/>
      <sheetName val="678e5"/>
      <sheetName val="372 e6"/>
      <sheetName val="373 e4"/>
      <sheetName val="677e5"/>
      <sheetName val="gvl"/>
      <sheetName val="Mau NT cho doi"/>
      <sheetName val="THDG- Nha VS"/>
      <sheetName val="THDG- Mong thiet bi"/>
      <sheetName val="Gia KS"/>
      <sheetName val="DTCT-TB"/>
      <sheetName val="Tong hop phan bo nhien lieu"/>
      <sheetName val="XD Ninh Quang"/>
      <sheetName val="K10"/>
      <sheetName val="PB chi tiet"/>
      <sheetName val="tong hop phan bo nhien lieu "/>
      <sheetName val="[TKKT_15Alan1-dg.xlsYPTDG"/>
      <sheetName val="tong hgp"/>
      <sheetName val="YL4Test5"/>
      <sheetName val="ESTI."/>
      <sheetName val="DI-ESTI"/>
      <sheetName val="cat vaɮѧ"/>
      <sheetName val="THCT"/>
      <sheetName val="THDZ0,4"/>
      <sheetName val="TH DZ35"/>
      <sheetName val="MTL$-INTER"/>
      <sheetName val="402"/>
      <sheetName val="cat va??"/>
      <sheetName val="THTram"/>
      <sheetName val="SILICATE"/>
      <sheetName val="ႀ￸B"/>
      <sheetName val="[TKKT_15Alan1-dg.xls࡝DTCTNÀNG"/>
      <sheetName val="CANDOI"/>
      <sheetName val="GT"/>
      <sheetName val="GITHICH"/>
      <sheetName val="KQ"/>
      <sheetName val="GT KQ"/>
      <sheetName val="NS"/>
      <sheetName val="GT NS"/>
      <sheetName val="CNO"/>
      <sheetName val="CHITIEU"/>
      <sheetName val="\HKP22-46"/>
      <sheetName val="Bu_vat_lieu"/>
      <sheetName val="TNBH_x0000_ͧ_x001f_[TKKT_15Alan1-dg.xls]tls"/>
      <sheetName val="¢çeet9"/>
      <sheetName val="CHITIET"/>
      <sheetName val="_TKKT_15Alan1-dg.xlsYPTDG"/>
      <sheetName val="cat va__"/>
      <sheetName val="_x000d_BTA"/>
      <sheetName val="D_x0014_CTQD"/>
      <sheetName val="_x0004_TCT22-46"/>
      <sheetName val="_x0007_XL"/>
      <sheetName val="_x0013_heet2"/>
      <sheetName val="to.ghoptt"/>
      <sheetName val="_TKKT_15Alan1-dg.xls࡝DTCTNÀNG"/>
      <sheetName val="_x000a_BTA"/>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B"/>
      <sheetName val="GiaVL"/>
      <sheetName val="_HKP22-46"/>
      <sheetName val="TK"/>
      <sheetName val="Giaitrinh"/>
      <sheetName val="M02"/>
      <sheetName val="M03"/>
      <sheetName val="M5"/>
      <sheetName val="hd01"/>
      <sheetName val="TH khoan ha_x0000_"/>
      <sheetName val="FD"/>
      <sheetName val="GI"/>
      <sheetName val="EE (3)"/>
      <sheetName val="PAVEMENT"/>
      <sheetName val="TRAFFIC"/>
      <sheetName val="Gia"/>
      <sheetName val="¸TCT30+8"/>
      <sheetName val="CT35"/>
      <sheetName val="VL,NC"/>
      <sheetName val="[TKKT_15Ala"/>
      <sheetName val="[TKKT_15Alan1-dg.xls?DTCTNÀNG"/>
      <sheetName val="_TKKT_15Ala"/>
      <sheetName val="chiet tifh khoan son "/>
      <sheetName val="Du_lieu"/>
      <sheetName val="TH_DZ35"/>
      <sheetName val="#REF"/>
      <sheetName val="chiet tinh Khoan gib cong"/>
      <sheetName val="TH VL, NC, DDHT Thanhphuoc"/>
      <sheetName val="_TKKT_15Alan1-dg.xls?DTCTNÀNG"/>
      <sheetName val="ctdg"/>
      <sheetName val="Lç khoan LK1"/>
      <sheetName val="Don gia kꦤoan son "/>
      <sheetName val="Sheeô4"/>
      <sheetName val="TNBH?ͧ_x001f_[TKKT_15Alan1-dg.xls]tls"/>
      <sheetName val="__B"/>
      <sheetName val="_BTA"/>
      <sheetName val="_x0000__x0000__x0000__x0000_??_x0000__x0000__x0000__x0000__x0000__x0000__x0000__x0000_??_x0000__x0000_±_x0000__x0000__x0000__x0000__x0000__x0000__x0000__x0000__x0000__x0000__x0000__x0000_"/>
      <sheetName val="_TKKT_15Alan1-dg.xls_DTCTNÀNG"/>
      <sheetName val="ESUI."/>
      <sheetName val="TKKT_15Alan1-dg"/>
      <sheetName val="dbgt(tuyan)"/>
      <sheetName val="DATA"/>
      <sheetName val="chi ðhi khac"/>
      <sheetName val="Da_tan_dung1"/>
      <sheetName val="tong_hop1"/>
      <sheetName val="phan_tich_DG1"/>
      <sheetName val="gia_vat_lieu1"/>
      <sheetName val="gia_xe_may1"/>
      <sheetName val="gia_nhan_cong1"/>
      <sheetName val="TIEN_L1"/>
      <sheetName val="da_1x21"/>
      <sheetName val="cat_vang1"/>
      <sheetName val="Tai_khoan1"/>
      <sheetName val="bang_1"/>
      <sheetName val="373_e61"/>
      <sheetName val="372_e61"/>
      <sheetName val="373_e41"/>
      <sheetName val="TM_Gach1"/>
      <sheetName val="HM_bao_gia1"/>
      <sheetName val="BiaTong_Khoan1"/>
      <sheetName val="BiaT_K11"/>
      <sheetName val="TH_khoan_GC+H+L+S1"/>
      <sheetName val="TM_Khoan_HAN1"/>
      <sheetName val="TM_Khoan_GC1"/>
      <sheetName val="TM_Khoan_SON1"/>
      <sheetName val="tc_phan_tich_don_gia1"/>
      <sheetName val="tc_chi_tiet_TC1"/>
      <sheetName val="tc_chiet_tinh_TC1"/>
      <sheetName val="tc_Don_gia1"/>
      <sheetName val="tc_TH_-_TC1"/>
      <sheetName val="tc_Bia_TC_(3)1"/>
      <sheetName val="chi_tiet_khoan_son1"/>
      <sheetName val="chiet_tinh_khoan_son_1"/>
      <sheetName val="Don_gia_khoan_son_1"/>
      <sheetName val="TH_khoan_son1"/>
      <sheetName val="SS_Sgianh1"/>
      <sheetName val="chi_tiet_Khoan_GC+HTP1"/>
      <sheetName val="chiet_tinh_Khoan_GC+HTP1"/>
      <sheetName val="Dongiakhoan_GC+HTP1"/>
      <sheetName val="TH_khoan_GC+HTP1"/>
      <sheetName val="chi_tiet_Khoan_gia_cong1"/>
      <sheetName val="chiet_tinh_Khoan_gia_cong1"/>
      <sheetName val="Don_gia_khoan_gia_cong1"/>
      <sheetName val="TH_khoan_gia_cong1"/>
      <sheetName val="chi_tiet_Khoan_Han1"/>
      <sheetName val="chiet_tinh_Khoan_Han1"/>
      <sheetName val="TH_khoan_han1"/>
      <sheetName val="chi_tiet_K_lap_TB1"/>
      <sheetName val="chiet_tinh_K_lap_TB1"/>
      <sheetName val="Dongia_K_lap_TB1"/>
      <sheetName val="TH_K_lap_TB1"/>
      <sheetName val="Mau_NT_cho_doi1"/>
      <sheetName val="THDG-_Nha_VS1"/>
      <sheetName val="THDG-_Mong_thiet_bi1"/>
      <sheetName val="ESTI_1"/>
      <sheetName val="Tong_hop_phan_bo_nhien_lieu"/>
      <sheetName val="XD_Ninh_Quang"/>
      <sheetName val="PB_chi_tiet"/>
      <sheetName val="tong_hop_phan_bo_nhien_lieu_"/>
      <sheetName val="duc_da1"/>
      <sheetName val="A_Tam1"/>
      <sheetName val="A_To1"/>
      <sheetName val="a_thanh_da1"/>
      <sheetName val="co_nguyen1"/>
      <sheetName val="lap_thinh1"/>
      <sheetName val="xe_ui_ly1"/>
      <sheetName val="xe_cuoc_Dat1"/>
      <sheetName val="vc_xe_ben1"/>
      <sheetName val="van_chuyen1"/>
      <sheetName val="vtu_1"/>
      <sheetName val="chi_phi_khac1"/>
      <sheetName val="vtu_le_1"/>
      <sheetName val="vtu_l0n1"/>
      <sheetName val="TONG_HOPVAT_TU_MOI1"/>
      <sheetName val="QUYET_TOAN_1"/>
      <sheetName val="Gia_KS"/>
      <sheetName val="[TKKT_15Alan1-dg_xlsYPTDG"/>
      <sheetName val="tong_hgp"/>
      <sheetName val="cat_vaɮѧ"/>
      <sheetName val="[TKKT_15Alan1-dg_xls࡝DTCTNÀNG"/>
      <sheetName val="GT_KQ"/>
      <sheetName val="GT_NS"/>
      <sheetName val="cat_va??"/>
      <sheetName val="_TKKT_15Alan1-dg_xlsYPTDG"/>
      <sheetName val="cat_va__"/>
      <sheetName val="DCTQD"/>
      <sheetName val="TCT22-46"/>
      <sheetName val="XL"/>
      <sheetName val="heet2"/>
      <sheetName val="to_ghoptt"/>
      <sheetName val="_TKKT_15Alan1-dg_xls࡝DTCTNÀNG"/>
      <sheetName val="TH khoan ha?"/>
      <sheetName val="CTTra"/>
      <sheetName val="DTKPSADUONO"/>
      <sheetName val="chiet tinh Khoan gia cono"/>
      <sheetName val="BANGTRA"/>
      <sheetName val="TH-XL"/>
      <sheetName val="TH khoan`han"/>
      <sheetName val="Tai khgan"/>
      <sheetName val="DTCTFÀNG"/>
      <sheetName val="Tongh/p"/>
      <sheetName val="Tongh_p"/>
      <sheetName val="C䁑D"/>
      <sheetName val="\ra_bang"/>
      <sheetName val="chiet tGh khoan son "/>
      <sheetName val="[TKKT_15Alan1-䡤g.xlsYPTDG"/>
      <sheetName val="RA"/>
      <sheetName val="VAO"/>
      <sheetName val="dtct cong"/>
      <sheetName val="tra,vat-lieu"/>
      <sheetName val="ND"/>
      <sheetName val="TNBH_ͧ_x001f__TKKT_15Alan1-dg.xls_tls"/>
      <sheetName val="??????????????????±????????????"/>
      <sheetName val="373 ²_x0000_"/>
      <sheetName val="VAB"/>
      <sheetName val="chi tiet Khoan GB+HTP"/>
      <sheetName val="400000p0"/>
      <sheetName val="t#m"/>
      <sheetName val="Sheet02"/>
      <sheetName val="²_x0000__x0000_hoan GC+HTP"/>
      <sheetName val="²"/>
      <sheetName val="VL"/>
      <sheetName val="Da tmn_x0000_dung"/>
      <sheetName val="Tra_x001f_bang"/>
      <sheetName val="lt-4l"/>
      <sheetName val="px#_x000d_tl"/>
      <sheetName val="_TKKT_1_x0015_Alan1-dg.xlsYPTDG"/>
      <sheetName val="\HKP22-4&amp;"/>
      <sheetName val="[TKKT_15Alan1-dg.xlsࠝDTC_x0014_NÀNG"/>
      <sheetName val="_HKP22%46"/>
      <sheetName val="_TKKT_15Alan1-dg.xls࡝DTC_x0014_NÀNG"/>
      <sheetName val="TM_KhoanWHAN"/>
      <sheetName val="tc_than_tich_don_gia"/>
      <sheetName val="chiet_tinh_khoan_sgn_"/>
      <sheetName val="TH_x001f_khoan_son"/>
      <sheetName val="TONG_HOPVAT_TU_MO_x0009_"/>
      <sheetName val="TH khoan ha_"/>
      <sheetName val="TNBH_x0000_?_x001f_[TKKT_15Alan1-dg.xls]tls"/>
      <sheetName val="KKKKKKKK"/>
      <sheetName val="_ra_bang"/>
      <sheetName val="_TKKT_15Alan1-䡤g.xlsYPTDG"/>
      <sheetName val="ll Dlg_x0000__x0000__x0000__x0000__x0000__x0007_倀_x0007__x0007_g+㡱_x0000__xffff_Foreground"/>
      <sheetName val="se_x0000__x0000__x0000__x0000__x0000__x0000__x0000__x0003_堀z_x0015_&gt;_x0008_㢡_x0000__xffff_&amp;QuickEdit_x0000__x0000_"/>
      <sheetName val=",㢘_x0000__xffff_Windows shortcut &amp;keys_x0000__x0000__x0000__x0000_"/>
      <sheetName val="Don gia k?oan son "/>
      <sheetName val="tc_Bia_TC_(3-"/>
      <sheetName val="TH_khoan_GC+@TP"/>
      <sheetName val="Dongia_khoan_gia_cong"/>
      <sheetName val="DongiaK_lap_TB"/>
      <sheetName val="ES\I_"/>
      <sheetName val="Mau_NT_cho_doy"/>
      <sheetName val="TVL"/>
      <sheetName val="Level Checking Form(cat)"/>
      <sheetName val="TN"/>
      <sheetName val="chiet tinh Khoan gia cofg"/>
      <sheetName val="TONG_HOPVAT_TU_MO "/>
      <sheetName val="ၛTKKT_15Alan1-dg.xls_THKPTNANG"/>
      <sheetName val="cad vang"/>
      <sheetName val="TNBH??_x001f_[TKKT_15Alan1-dg.xls]tls"/>
      <sheetName val="chi tiet Kho`n GC+HTP"/>
      <sheetName val="BO"/>
      <sheetName val="[TKKT_15Alan1-dg.xls䁝GXL"/>
      <sheetName val="_TKKT_15Alan1-dg.xls䁝GXL"/>
      <sheetName val="Thuc thanh"/>
      <sheetName val="caࡴ vaɮѧ"/>
      <sheetName val="TJGTXL05"/>
      <sheetName val="px#_x000a_tl"/>
      <sheetName val="BKTH"/>
      <sheetName val="nhap_xuat_ton"/>
      <sheetName val="373 ²?"/>
      <sheetName val="Da tmn?dung"/>
      <sheetName val="²??hoan GC+HTP"/>
      <sheetName val=" BTA"/>
      <sheetName val="D_x005f_x0014_CTQD"/>
      <sheetName val="_x005f_x0004_TCT22-46"/>
      <sheetName val="_x005f_x0007_XL"/>
      <sheetName val="_x005f_x0013_heet2"/>
      <sheetName val="__________________±____________"/>
      <sheetName val="TNBH___x001f__TKKT_15Alan1-dg.xls_tls"/>
      <sheetName val="DMTK"/>
      <sheetName val="[TKKT_15Alan1-?g.xlsYPTDG"/>
      <sheetName val="TNBH_?_x001f__TKKT_15Alan1-dg.xls_tls"/>
      <sheetName val="TH khoan ha"/>
      <sheetName val="Bang chiet tinh TBA"/>
      <sheetName val="dtct cau"/>
      <sheetName val="373 ²"/>
      <sheetName val="_x0004__x0014_CTQD"/>
      <sheetName val="Da_tan_dung2"/>
      <sheetName val="tong_hop2"/>
      <sheetName val="phan_tich_DG2"/>
      <sheetName val="gia_vat_lieu2"/>
      <sheetName val="gia_xe_may2"/>
      <sheetName val="gia_nhan_cong2"/>
      <sheetName val="Tai_khoan2"/>
      <sheetName val="TM_Gach2"/>
      <sheetName val="HM_bao_gia2"/>
      <sheetName val="BiaTong_Khoan2"/>
      <sheetName val="BiaT_K12"/>
      <sheetName val="TH_khoan_GC+H+L+S2"/>
      <sheetName val="TM_Khoan_HAN2"/>
      <sheetName val="TM_Khoan_GC2"/>
      <sheetName val="TM_Khoan_SON2"/>
      <sheetName val="tc_phan_tich_don_gia2"/>
      <sheetName val="tc_chi_tiet_TC2"/>
      <sheetName val="tc_chiet_tinh_TC2"/>
      <sheetName val="tc_Don_gia2"/>
      <sheetName val="tc_TH_-_TC2"/>
      <sheetName val="tc_Bia_TC_(3)2"/>
      <sheetName val="chi_tiet_khoan_son2"/>
      <sheetName val="chiet_tinh_khoan_son_2"/>
      <sheetName val="Don_gia_khoan_son_2"/>
      <sheetName val="TH_khoan_son2"/>
      <sheetName val="SS_Sgianh2"/>
      <sheetName val="chi_tiet_Khoan_GC+HTP2"/>
      <sheetName val="chiet_tinh_Khoan_GC+HTP2"/>
      <sheetName val="Da tmn"/>
      <sheetName val="_HKP22-4&amp;"/>
      <sheetName val="[TKKT_15Alan1-dg.xl۬_x0000_gia vat li"/>
      <sheetName val="_x0000__x0000__x0000__x0000__x0000__x0000__x0000__x0000_"/>
      <sheetName val="??_x0000_??_x0000_±_x0000_"/>
      <sheetName val="373 ²_"/>
      <sheetName val="Dongiakhoan_GC+HTP2"/>
      <sheetName val="TH_khoan_GC+HTP2"/>
      <sheetName val="chi_tiet_Khoan_gia_cong2"/>
      <sheetName val="chiet_tinh_Khoan_gia_cong2"/>
      <sheetName val="Don_gia_khoan_gia_cong2"/>
      <sheetName val="TH_khoan_gia_cong2"/>
      <sheetName val="chi_tiet_Khoan_Han2"/>
      <sheetName val="chiet_tinh_Khoan_Han2"/>
      <sheetName val="TH_khoan_han2"/>
      <sheetName val="chi_tiet_K_lap_TB2"/>
      <sheetName val="chiet_tinh_K_lap_TB2"/>
      <sheetName val="Dongia_K_lap_TB2"/>
      <sheetName val="TH_K_lap_TB2"/>
      <sheetName val="da_1x22"/>
      <sheetName val="cat_vang2"/>
      <sheetName val="TIEN_L2"/>
      <sheetName val="bang_2"/>
      <sheetName val="373_e62"/>
      <sheetName val="372_e62"/>
      <sheetName val="373_e42"/>
      <sheetName val="Page 3"/>
      <sheetName val="BangkeNX"/>
      <sheetName val="SoTHVT"/>
      <sheetName val="Tong_hop_phan_bo_nhien_lieu1"/>
      <sheetName val="XD_Ninh_Quang1"/>
      <sheetName val="PB_chi_tiet1"/>
      <sheetName val="tong_hop_phan_bo_nhien_lieu_1"/>
      <sheetName val="TH_DZ351"/>
      <sheetName val="Mau_NT_cho_doi2"/>
      <sheetName val="THDG-_Nha_VS2"/>
      <sheetName val="ESTI琮"/>
      <sheetName val="Tong hop phan 瑢o n瑨ien lieu"/>
      <sheetName val="[TKKT_15Alan1-dg.xls]\HKP22-46"/>
      <sheetName val="[TKKT_15Alan1-dg.xls]\ra_bang"/>
      <sheetName val="[TKKT_15Alan1-dg.xls]Tongh/p"/>
      <sheetName val="[TKKT_15Alan1-dg.xls]ES\I_"/>
      <sheetName val="[TKKT_15Alan1-dg.xls]\HKP22-4&amp;"/>
      <sheetName val="TNBH_x005f_x0000_ͧ_x005f_x001f_[TKKT_15Alan"/>
      <sheetName val="_x005f_x000d_BTA"/>
      <sheetName val="NC"/>
      <sheetName val="????????"/>
      <sheetName val="_x005f_x0000__x005f_x0000__x005f_x0000__x005f_x0000_??_"/>
      <sheetName val="TNBH?ͧ_x005f_x001f_[TKKT_15Alan1-dg.x"/>
      <sheetName val="HG_x0001_L3"/>
      <sheetName val="TH Vat tu"/>
      <sheetName val="Bang KL"/>
      <sheetName val="DG "/>
      <sheetName val="TNBH_x0000_ͧ_x001f_[TKKT_15Alan1-dg.xls]t_2"/>
      <sheetName val="TNBH?ͧ_x001f_[TKKT_15Alan1-dg.xls]t_2"/>
      <sheetName val="[TKKT_15Alan1-dg_xls?DTCTNÀNG"/>
      <sheetName val="_TKKT_15Alan1-dg_xls?DTCTNÀNG"/>
      <sheetName val="_TKKT_15Alan1-?g.xlsYPTDG"/>
      <sheetName val="chiet tinx K lap TB"/>
      <sheetName val="[TKKT_15Alan1-dg.xls][TKKT_15Al"/>
      <sheetName val="THDG-_Mong_thiet_bi2"/>
      <sheetName val="tong_hgp1"/>
      <sheetName val="ESTI_2"/>
      <sheetName val="Gia_KS1"/>
      <sheetName val="duc_da2"/>
      <sheetName val="A_Tam2"/>
      <sheetName val="A_To2"/>
      <sheetName val="a_thanh_da2"/>
      <sheetName val="co_nguyen2"/>
      <sheetName val="lap_thinh2"/>
      <sheetName val="xe_ui_ly2"/>
      <sheetName val="xe_cuoc_Dat2"/>
      <sheetName val="vc_xe_ben2"/>
      <sheetName val="van_chuyen2"/>
      <sheetName val="vtu_2"/>
      <sheetName val="ctBT"/>
      <sheetName val="px# tl"/>
      <sheetName val="TNBH_x0000_ͧ_x001f_[TKKT_15Alan"/>
      <sheetName val="_x0000__x0000__x0000__x0000_??_"/>
      <sheetName val="TNBH?ͧ_x001f_[TKKT_15Alan1-dg.x"/>
      <sheetName val="TNBH_x0000_ͧ_x001f_[TKKT_15Alan1-dg.xls]t_3"/>
      <sheetName val="TNBH?ͧ_x001f_[TKKT_15Alan1-dg.xls]t_3"/>
      <sheetName val="DTCT10+8"/>
      <sheetName val="????±"/>
      <sheetName val="Da tmndung"/>
      <sheetName val="TNBH?_x001f_[TKKT_15Alan1-dg.xls]tls"/>
      <sheetName val="ll Dlg_x0007_倀_x0007__x0007_g+㡱_xffff_Foreground"/>
      <sheetName val="se_x0003_堀z_x0015_&gt;_x0008_㢡_xffff_&amp;QuickEdit"/>
      <sheetName val="[TKKT_15Alan1-dg.xl۬gia vat li"/>
      <sheetName val="_x005f_x000a_BTA"/>
      <sheetName val="??_"/>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sheetData sheetId="207"/>
      <sheetData sheetId="208"/>
      <sheetData sheetId="209"/>
      <sheetData sheetId="210" refreshError="1"/>
      <sheetData sheetId="211"/>
      <sheetData sheetId="212"/>
      <sheetData sheetId="213"/>
      <sheetData sheetId="214"/>
      <sheetData sheetId="215"/>
      <sheetData sheetId="216" refreshError="1"/>
      <sheetData sheetId="217"/>
      <sheetData sheetId="218"/>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sheetData sheetId="245"/>
      <sheetData sheetId="246" refreshError="1"/>
      <sheetData sheetId="247" refreshError="1"/>
      <sheetData sheetId="248"/>
      <sheetData sheetId="249"/>
      <sheetData sheetId="250"/>
      <sheetData sheetId="251"/>
      <sheetData sheetId="252"/>
      <sheetData sheetId="253"/>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refreshError="1"/>
      <sheetData sheetId="346"/>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refreshError="1"/>
      <sheetData sheetId="460" refreshError="1"/>
      <sheetData sheetId="461"/>
      <sheetData sheetId="462" refreshError="1"/>
      <sheetData sheetId="463"/>
      <sheetData sheetId="464" refreshError="1"/>
      <sheetData sheetId="465" refreshError="1"/>
      <sheetData sheetId="466"/>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sheetData sheetId="481"/>
      <sheetData sheetId="482"/>
      <sheetData sheetId="483"/>
      <sheetData sheetId="484" refreshError="1"/>
      <sheetData sheetId="485" refreshError="1"/>
      <sheetData sheetId="486" refreshError="1"/>
      <sheetData sheetId="487" refreshError="1"/>
      <sheetData sheetId="488"/>
      <sheetData sheetId="489"/>
      <sheetData sheetId="490" refreshError="1"/>
      <sheetData sheetId="49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sheetData sheetId="522" refreshError="1"/>
      <sheetData sheetId="523"/>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sheetData sheetId="584" refreshError="1"/>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efreshError="1"/>
      <sheetData sheetId="606" refreshError="1"/>
      <sheetData sheetId="607" refreshError="1"/>
      <sheetData sheetId="608"/>
      <sheetData sheetId="609"/>
      <sheetData sheetId="610"/>
      <sheetData sheetId="611"/>
      <sheetData sheetId="612"/>
      <sheetData sheetId="613"/>
      <sheetData sheetId="614"/>
      <sheetData sheetId="615" refreshError="1"/>
      <sheetData sheetId="616"/>
      <sheetData sheetId="617"/>
      <sheetData sheetId="618" refreshError="1"/>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sheetData sheetId="662" refreshError="1"/>
      <sheetData sheetId="663" refreshError="1"/>
      <sheetData sheetId="664" refreshError="1"/>
      <sheetData sheetId="665" refreshError="1"/>
      <sheetData sheetId="666" refreshError="1"/>
      <sheetData sheetId="667"/>
      <sheetData sheetId="668"/>
      <sheetData sheetId="66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 tu van DZ 110 kV"/>
      <sheetName val="DM tu van DZ 35 kV"/>
      <sheetName val="DM tu van"/>
      <sheetName val="Don gia"/>
      <sheetName val="táng hîp"/>
      <sheetName val="THDT DZ 110 kV"/>
      <sheetName val="VL-NC-M 110 KV"/>
      <sheetName val="Phu kien 110 kV"/>
      <sheetName val="NC Day su Phu kien"/>
      <sheetName val="THDT DZ 35 kV"/>
      <sheetName val="VL-NC-M 35 KV"/>
      <sheetName val="Sheet1"/>
      <sheetName val="Phu kien 35 kV"/>
      <sheetName val="Tiep dia"/>
      <sheetName val="M4T-1"/>
      <sheetName val="Tien luong M4T-1"/>
      <sheetName val="M4T-2"/>
      <sheetName val="Tien luong M4T-2"/>
      <sheetName val="M4T-3"/>
      <sheetName val="Tien luong M4T-3"/>
      <sheetName val="MB-1"/>
      <sheetName val="Tien luong MB-1"/>
      <sheetName val="MB-2"/>
      <sheetName val="Tien luong MB-2"/>
      <sheetName val="MB-3"/>
      <sheetName val="Tien luong MB-3"/>
      <sheetName val="MB-4"/>
      <sheetName val="Tien luong MB-4"/>
      <sheetName val="MB-5"/>
      <sheetName val="Tien luong MB-5"/>
      <sheetName val="MB-6"/>
      <sheetName val="MBK"/>
      <sheetName val="Tien luong MBK"/>
      <sheetName val="Gia thanh chuoi su"/>
      <sheetName val="Tien luong MB-6"/>
      <sheetName val="MP-12"/>
      <sheetName val="Tien luong MP-12"/>
      <sheetName val="MN18-6"/>
      <sheetName val="Truoc thue)"/>
      <sheetName val="Khaosat"/>
      <sheetName val="Tong hop 1"/>
      <sheetName val="Xay lap"/>
      <sheetName val="Sheet2"/>
      <sheetName val="Chi tiet1"/>
      <sheetName val="Chi tiet"/>
      <sheetName val="Bu VL"/>
      <sheetName val="Dan"/>
      <sheetName val="Sheet3"/>
      <sheetName val="00000000"/>
      <sheetName val="XL4Test5"/>
      <sheetName val="gvl"/>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Du_lieu"/>
      <sheetName val="Du bao LL xe"/>
      <sheetName val="K.Tra do vong dan hoi"/>
      <sheetName val="Tinh truot"/>
      <sheetName val="Tinh Keo uon"/>
      <sheetName val="Cac bang tra"/>
      <sheetName val="About"/>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SILICATE"/>
      <sheetName val="HC"/>
      <sheetName val="QLN"/>
      <sheetName val="KTHUAT"/>
      <sheetName val="KT"/>
      <sheetName val="CN"/>
      <sheetName val="DLo"/>
      <sheetName val="BDa"/>
      <sheetName val="CDong"/>
      <sheetName val="KTang"/>
      <sheetName val="PBat"/>
      <sheetName val="TThuy"/>
      <sheetName val="CXa"/>
      <sheetName val="THop"/>
      <sheetName val="ctdz35"/>
      <sheetName val="DGKV1"/>
      <sheetName val="GVTKV1"/>
      <sheetName val="M@-2"/>
      <sheetName val="13.BANG CT"/>
      <sheetName val="14.MMUS GIUA NHIP"/>
      <sheetName val="4.HSPBngang"/>
      <sheetName val="6.Tinh tai"/>
      <sheetName val="2 NSl"/>
      <sheetName val="17.US CHU tho a_b"/>
      <sheetName val="15.MMUS GOI"/>
      <sheetName val="5.BANG I"/>
      <sheetName val="Hoá Đơn NV"/>
      <sheetName val="Long"/>
      <sheetName val="Son Tay"/>
      <sheetName val="Hoa Binh"/>
      <sheetName val="Thuong Tin"/>
      <sheetName val="Vang Lai"/>
      <sheetName val="NV6"/>
      <sheetName val="NV7"/>
      <sheetName val="NV8"/>
      <sheetName val="NV9"/>
      <sheetName val="NV10"/>
      <sheetName val="Tong Xuat"/>
      <sheetName val="Tong Nhap"/>
      <sheetName val="Nhap Xuat Ton"/>
      <sheetName val="Ton Kho Ban Giao Chi Oanh"/>
      <sheetName val="QC"/>
      <sheetName val="NV"/>
      <sheetName val="So xuat hang Nuoc"/>
      <sheetName val="The kho Nuoc"/>
      <sheetName val="So Xuat hang Dac"/>
      <sheetName val="The kho Dac"/>
      <sheetName val="DG_QUANG NINH"/>
      <sheetName val="Hướng dẫn"/>
      <sheetName val="Ví dụ hàm Vlookup"/>
      <sheetName val="Gvl_QN"/>
      <sheetName val="Gvlks_QN"/>
      <sheetName val="chitimc"/>
      <sheetName val="dtxl"/>
      <sheetName val="KH-Q1,Q2,01"/>
      <sheetName val="Tien lumng MB-2"/>
      <sheetName val="Tien lumng MB-5"/>
      <sheetName val="DM tt van DZ 35 kV"/>
      <sheetName val="MTO REV.0"/>
      <sheetName val="dieuchinh"/>
      <sheetName val="Thep dia"/>
      <sheetName val="THDT DZ 010 kV"/>
      <sheetName val="XL4Poppy"/>
      <sheetName val="LKVL_CK_HT_GD1"/>
      <sheetName val="CHITIET VL_NC"/>
      <sheetName val="VCV_BE_TONG"/>
      <sheetName val="gtrin⁨"/>
      <sheetName val="Hu?ng d?n"/>
      <sheetName val="Ví d? hàm Vlookup"/>
      <sheetName val="CT -THVLNC"/>
      <sheetName val="     ien 110 kV"/>
      <sheetName val="NC Day su      ien"/>
      <sheetName val="     ien 35 kV"/>
      <sheetName val="VL-NCf 35 KV"/>
      <sheetName val="cot_xa"/>
      <sheetName val="Mong"/>
      <sheetName val="gvl_x0000__x0000__x0000__x0000__x0000__x0000__x0000__x0000__x0000__x0000__x0000__x0000_쉘ž_x0000__x0004__x0000__x0000__x0000__x0000__x0000__x0000_॔ǥ_x0000__x0000__x0000__x0000_"/>
      <sheetName val="NHATKY"/>
      <sheetName val="Income Statement"/>
      <sheetName val="Shareholders' Equity"/>
      <sheetName val="PTDG (2)"/>
      <sheetName val="MTL$-INTER"/>
      <sheetName val="gtrin?"/>
      <sheetName val="tonghop"/>
      <sheetName val="Revenue"/>
      <sheetName val="Hoá Ðon NV"/>
      <sheetName val="gtrin_"/>
      <sheetName val="Hu_ng d_n"/>
      <sheetName val="Ví d_ hàm Vlookup"/>
      <sheetName val="TTDZ22"/>
      <sheetName val="Chiettinh dz0,4"/>
      <sheetName val="DE tu van"/>
      <sheetName val="Tien luonc LB-2"/>
      <sheetName val="Tien luong MB%4"/>
      <sheetName val="Tien luong LBK"/>
      <sheetName val="Tien duong MP-12"/>
      <sheetName val="ML18-6"/>
      <sheetName val="Sheut2"/>
      <sheetName val="gaathanh1"/>
      <sheetName val="THCT"/>
      <sheetName val="THDZ0,4"/>
      <sheetName val="TH DZ35"/>
      <sheetName val="THTram"/>
      <sheetName val="gvl????????????쉘ž?_x0004_??????॔ǥ????"/>
      <sheetName val="kinh phí XD"/>
      <sheetName val="TTVanChuyen"/>
      <sheetName val="ctdg"/>
      <sheetName val="DG_LANG SON"/>
      <sheetName val="Gvl_LS"/>
      <sheetName val="Gvlks_LS"/>
      <sheetName val="gvl____________쉘ž__x0004_______॔ǥ____"/>
      <sheetName val="_x0000__x0000__x0000__x0000__x0000__x0000__x0000__x0000__x0000__x0000__x0000__x0000_J[DZ110K~1.XLS]THPD"/>
      <sheetName val="????????????J[DZ110K~1.XLS]THPD"/>
      <sheetName val="gvl____________?__x0004_______?g____"/>
      <sheetName val="Hý?ng d?n"/>
      <sheetName val="Hoá Ðõn NV"/>
      <sheetName val="Tie~ luong M4T-1"/>
      <sheetName val="gvl_x0000_쉘ž_x0000__x0004__x0000_॔ǥ_x0000_쌄ž_x0000_O_x0000_J[DZ110K~1.XLS"/>
      <sheetName val="PTVT"/>
      <sheetName val="DGKS"/>
      <sheetName val="KSTK"/>
      <sheetName val="THKP"/>
      <sheetName val="XL"/>
      <sheetName val="DTCT"/>
      <sheetName val="PTDG"/>
      <sheetName val="GiaTB"/>
      <sheetName val="THMayTC"/>
      <sheetName val="THVT"/>
      <sheetName val="TONG_x000b_E3p "/>
      <sheetName val="'iathanh1"/>
      <sheetName val="CHITIE_x0004_ VL-NC-_x0004_T -1p"/>
      <sheetName val="CHITIET _x0016_L-NC"/>
      <sheetName val="_x0006_C"/>
      <sheetName val="KP_x0016_C-BD "/>
      <sheetName val="VL,NC,MTC"/>
      <sheetName val="g-vl"/>
      <sheetName val="Don_gia"/>
      <sheetName val="DM_tu_van_DZ_110_kV"/>
      <sheetName val="DM_tu_van_DZ_35_kV"/>
      <sheetName val="DM_tu_van"/>
      <sheetName val="táng_hîp"/>
      <sheetName val="THDT_DZ_110_kV"/>
      <sheetName val="VL-NC-M_110_KV"/>
      <sheetName val="Phu_kien_110_kV"/>
      <sheetName val="NC_Day_su_Phu_kien"/>
      <sheetName val="THDT_DZ_35_kV"/>
      <sheetName val="VL-NC-M_35_KV"/>
      <sheetName val="Phu_kien_35_kV"/>
      <sheetName val="Tiep_dia"/>
      <sheetName val="Tien_luong_M4T-1"/>
      <sheetName val="Tien_luong_M4T-2"/>
      <sheetName val="Tien_luong_M4T-3"/>
      <sheetName val="Tien_luong_MB-1"/>
      <sheetName val="Tien_luong_MB-2"/>
      <sheetName val="Tien_luong_MB-3"/>
      <sheetName val="Tien_luong_MB-4"/>
      <sheetName val="Tien_luong_MB-5"/>
      <sheetName val="Tien_luong_MBK"/>
      <sheetName val="Gia_thanh_chuoi_su"/>
      <sheetName val="Tien_luong_MB-6"/>
      <sheetName val="Tien_luong_MP-12"/>
      <sheetName val="Truoc_thue)"/>
      <sheetName val="Tong_hop_1"/>
      <sheetName val="Xay_lap"/>
      <sheetName val="Chi_tiet1"/>
      <sheetName val="Chi_tiet"/>
      <sheetName val="Bu_VL"/>
      <sheetName val="Phu kien 1࠱0 kV"/>
      <sheetName val="ÿhaoÿgo"/>
      <sheetName val="Phu kiej 35 kV"/>
      <sheetName val="Ti%n luong L4T-2"/>
      <sheetName val="Tidn luong MB-2"/>
      <sheetName val="Tien huong MB-3"/>
      <sheetName val="MP_x000d_12"/>
      <sheetName val="Tien luong MP-02"/>
      <sheetName val="Cheet2"/>
      <sheetName val="PL4Test1"/>
      <sheetName val="THPP.3"/>
      <sheetName val="DH,CD_x000c_THCN.1"/>
      <sheetName val="K.Tra do vkng dan hoi"/>
      <sheetName val="Abgut"/>
      <sheetName val="Tien luong L4T-2"/>
      <sheetName val="Tien huong MB-5"/>
      <sheetName val="DH,CD,DHCN.3"/>
      <sheetName val="DZ 35"/>
      <sheetName val="Cto"/>
      <sheetName val="tm"/>
      <sheetName val="ck"/>
      <sheetName val="th"/>
      <sheetName val="dt"/>
      <sheetName val="cl"/>
      <sheetName val="sl"/>
      <sheetName val="dth"/>
      <sheetName val="vt"/>
      <sheetName val="vc1"/>
      <sheetName val="vc2"/>
      <sheetName val="db"/>
      <sheetName val="nl"/>
      <sheetName val="tra2"/>
      <sheetName val="MP_x000a_12"/>
      <sheetName val="BK-C T"/>
      <sheetName val="Balance Sheet"/>
      <sheetName val="NC Dai su Phu kien"/>
      <sheetName val="ru4Test5"/>
      <sheetName val="Hý_ng d_n"/>
      <sheetName val="Sheet4"/>
      <sheetName val="KHAU TRU 6%"/>
      <sheetName val="TRUY LUONG 350000"/>
      <sheetName val="00000001"/>
      <sheetName val="T_x000f_NG HOP VL-NC TT"/>
      <sheetName val=""/>
      <sheetName val="____________J_DZ110K~1.XLS_THPD"/>
      <sheetName val="gvl_______________x0004________g____"/>
      <sheetName val="gvl?쉘ž?_x0004_?॔ǥ?쌄ž?O?J[DZ110K~1.XLS"/>
      <sheetName val="BK04"/>
      <sheetName val="gvl_x0000__x0000__x0000__x0000__x0000__x0000__x0000__x0000__x0000__x0000__x0000__x0000_?_x0000__x0004__x0000__x0000__x0000__x0000__x0000__x0000_?g_x0000__x0000__x0000__x0000_"/>
      <sheetName val="gvl??????????????_x0004_???????g????"/>
      <sheetName val="MP_12"/>
      <sheetName val="T01"/>
      <sheetName val="T02"/>
      <sheetName val="T03"/>
      <sheetName val="T5"/>
      <sheetName val="T6"/>
      <sheetName val="T7"/>
      <sheetName val="T8"/>
      <sheetName val="T9"/>
      <sheetName val="T10"/>
      <sheetName val="T11"/>
      <sheetName val="T12"/>
      <sheetName val="gvl_x0000__x0000__x0000__x0000__x0000__x0000__x0000__x0000__x0000__x0000__x0000__x0000_??_x0000__x0004__x0000__x0000__x0000__x0000__x0000__x0000_??_x0000__x0000__x0000__x0000_"/>
      <sheetName val="DI-ESTI"/>
      <sheetName val="KB"/>
      <sheetName val="DZ 0.4"/>
      <sheetName val="VL-NCfƒ 35 KV"/>
      <sheetName val="CT_LCGT"/>
      <sheetName val="CT_LCTT"/>
      <sheetName val="TM_ChenhLechCT"/>
      <sheetName val="DM"/>
      <sheetName val="Dieu_chinh"/>
      <sheetName val="Danh_muc"/>
      <sheetName val="Tong_hop"/>
      <sheetName val="Bao_cao"/>
      <sheetName val="Phan_bo"/>
      <sheetName val="Thong_tin"/>
      <sheetName val="LJVL-CK-HT-GD1"/>
      <sheetName val="DGVT"/>
      <sheetName val="gvl_x0000_?_x0000__x0004__x0000_?g_x0000_?_x0000_O_x0000_J[DZ110K~1.XLS"/>
      <sheetName val="Phu kien 1?0 kV"/>
      <sheetName val="gvl____________쉘ž__x005f_x0004_______"/>
      <sheetName val="gvl_______________x005f_x0004_______"/>
      <sheetName val="gvl???????????????_x0004_????????????"/>
      <sheetName val="Gia_GC_Satthep"/>
      <sheetName val="gvl_쉘ž__x0004__॔ǥ_쌄ž_O_J_DZ110K~1.XLS"/>
      <sheetName val="gvl_x005f_x0000__x005f_x0000__x005f_x0000__x005f_x0000_"/>
      <sheetName val="_x005f_x0000__x005f_x0000__x005f_x0000__x005f_x0000__x0"/>
      <sheetName val="gvl????????????쉘ž?_x005f_x0004_??????"/>
      <sheetName val="gvl??????????????_x005f_x0004_??????"/>
      <sheetName val="gvl____________?__x005f_x0004_______"/>
      <sheetName val="dtct cong"/>
      <sheetName val="tᮧ hỵp"/>
      <sheetName val="Phu kien 1_0 kV"/>
      <sheetName val="_iathanh1"/>
      <sheetName val="Tbuoc thue)"/>
      <sheetName val="T_xffff_T.5"/>
      <sheetName val="[DZ110K~1.XLS}MB-6"/>
      <sheetName val="_DZ110K~1.XLS}MB-6"/>
      <sheetName val="DM_tu_van_DZ_110_kV1"/>
      <sheetName val="DM_tu_van_DZ_35_kV1"/>
      <sheetName val="DM_tu_van1"/>
      <sheetName val="Don_gia1"/>
      <sheetName val="táng_hîp1"/>
      <sheetName val="THDT_DZ_110_kV1"/>
      <sheetName val="VL-NC-M_110_KV1"/>
      <sheetName val="Phu_kien_110_kV1"/>
      <sheetName val="NC_Day_su_Phu_kien1"/>
      <sheetName val="THDT_DZ_35_kV1"/>
      <sheetName val="VL-NC-M_35_KV1"/>
      <sheetName val="Phu_kien_35_kV1"/>
      <sheetName val="Tiep_dia1"/>
      <sheetName val="Tien_luong_M4T-11"/>
      <sheetName val="Tien_luong_M4T-21"/>
      <sheetName val="Tien_luong_M4T-31"/>
      <sheetName val="Tien_luong_MB-11"/>
      <sheetName val="Tien_luong_MB-21"/>
      <sheetName val="Tien_luong_MB-31"/>
      <sheetName val="Tien_luong_MB-41"/>
      <sheetName val="Tien_luong_MB-51"/>
      <sheetName val="Tien_luong_MBK1"/>
      <sheetName val="Gia_thanh_chuoi_su1"/>
      <sheetName val="Tien_luong_MB-61"/>
      <sheetName val="Tien_luong_MP-121"/>
      <sheetName val="Truoc_thue)1"/>
      <sheetName val="Tong_hop_11"/>
      <sheetName val="Xay_lap1"/>
      <sheetName val="Chi_tiet11"/>
      <sheetName val="Chi_tiet2"/>
      <sheetName val="Bu_VL1"/>
      <sheetName val="THPDMoi__(2)"/>
      <sheetName val="dongia_(2)"/>
      <sheetName val="TONG_HOP_VL-NC"/>
      <sheetName val="TONGKE3p_"/>
      <sheetName val="TH_VL,_NC,_DDHT_Thanhphuoc"/>
      <sheetName val="t-h_HA_THE"/>
      <sheetName val="CHITIET_VL-NC-TT_-1p"/>
      <sheetName val="TONG_HOP_VL-NC_TT"/>
      <sheetName val="TH_XL"/>
      <sheetName val="CHITIET_VL-NC"/>
      <sheetName val="CHITIET_VL-NC-TT-3p"/>
      <sheetName val="KPVC-BD_"/>
      <sheetName val="13_BANG_CT"/>
      <sheetName val="14_MMUS_GIUA_NHIP"/>
      <sheetName val="4_HSPBngang"/>
      <sheetName val="6_Tinh_tai"/>
      <sheetName val="2_NSl"/>
      <sheetName val="17_US_CHU_tho_a_b"/>
      <sheetName val="15_MMUS_GOI"/>
      <sheetName val="5_BANG_I"/>
      <sheetName val="Du_bao_LL_xe"/>
      <sheetName val="K_Tra_do_vong_dan_hoi"/>
      <sheetName val="Tinh_truot"/>
      <sheetName val="Tinh_Keo_uon"/>
      <sheetName val="Cac_bang_tra"/>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DM_tt_van_DZ_35_kV"/>
      <sheetName val="Hoá_Đơn_NV"/>
      <sheetName val="Son_Tay"/>
      <sheetName val="Hoa_Binh"/>
      <sheetName val="Thuong_Tin"/>
      <sheetName val="Vang_Lai"/>
      <sheetName val="Tong_Xuat"/>
      <sheetName val="Tong_Nhap"/>
      <sheetName val="Nhap_Xuat_Ton"/>
      <sheetName val="Ton_Kho_Ban_Giao_Chi_Oanh"/>
      <sheetName val="So_xuat_hang_Nuoc"/>
      <sheetName val="The_kho_Nuoc"/>
      <sheetName val="So_Xuat_hang_Dac"/>
      <sheetName val="The_kho_Dac"/>
      <sheetName val="MTO_REV_0"/>
      <sheetName val="DG_QUANG_NINH"/>
      <sheetName val="Hướng_dẫn"/>
      <sheetName val="Ví_dụ_hàm_Vlookup"/>
      <sheetName val="_____ien_110_kV"/>
      <sheetName val="NC_Day_su______ien"/>
      <sheetName val="_____ien_35_kV"/>
      <sheetName val="Hu?ng_d?n"/>
      <sheetName val="Ví_d?_hàm_Vlookup"/>
      <sheetName val="DE_tu_van"/>
      <sheetName val="gvl________________x0004_____________"/>
      <sheetName val="Tong hop"/>
      <sheetName val="TT_10KV"/>
      <sheetName val="Solieutinh"/>
      <sheetName val="CVT"/>
      <sheetName val="tra-vat-lieu"/>
      <sheetName val="Dinh nghia"/>
      <sheetName val="lam-moi_x0000__x0000__x0000__x0000__x0000__x0000__x0000__x0000__x0000__x0000__x0009__x0000_═Х_x0000__x0004__x0000__x0000__x0000__x0000__x0000__x0000_Х"/>
      <sheetName val="gvl???_x0004_??g???O?J[DZ110K~1.XLS"/>
      <sheetName val="t? h?p"/>
      <sheetName val="gvl____x0004___g___O_J_DZ110K~1.XLS"/>
      <sheetName val="t_ h_p"/>
      <sheetName val="Income_Statement"/>
      <sheetName val="Shareholders'_Equity"/>
      <sheetName val="PTDG_(2)"/>
      <sheetName val="Chiettinh_dz0,4"/>
      <sheetName val="VL-NCf_35_KV"/>
      <sheetName val="Tien_lumng_MB-2"/>
      <sheetName val="Tien_lumng_MB-5"/>
      <sheetName val="Thep_dia"/>
      <sheetName val="THDT_DZ_010_kV"/>
      <sheetName val="CHITIET_VL_NC"/>
      <sheetName val="CT_-THVLNC"/>
      <sheetName val="Hoá_Ðon_NV"/>
      <sheetName val="gvl쉘ž॔ǥ쌄žOJ[DZ110K~1_XLS]THPD"/>
      <sheetName val="Hu_ng_d_n"/>
      <sheetName val="Ví_d__hàm_Vlookup"/>
      <sheetName val="Tien_luonc_LB-2"/>
      <sheetName val="Tien_luong_MB%4"/>
      <sheetName val="Tien_luong_LBK"/>
      <sheetName val="Tien_duong_MP-12"/>
      <sheetName val="gvl쉘ž॔ǥ"/>
      <sheetName val="DG_LANG_SON"/>
      <sheetName val="gvl????????????쉘ž???????॔ǥ????"/>
      <sheetName val="Tie~_luong_M4T-1"/>
      <sheetName val="gvl____________쉘ž_______॔ǥ____"/>
      <sheetName val="gvl쉘ž॔ǥ쌄žOJ[DZ110K~1_XLS"/>
      <sheetName val="Hý?ng_d?n"/>
      <sheetName val="Hoá_Ðõn_NV"/>
      <sheetName val="TONGE3p_"/>
      <sheetName val="CHITIE_VL-NC-T_-1p"/>
      <sheetName val="CHITIET_L-NC"/>
      <sheetName val="C"/>
      <sheetName val="KPC-BD_"/>
      <sheetName val="TH_DZ35"/>
      <sheetName val="kinh_phí_XD"/>
      <sheetName val="J[DZ110K~1_XLS]THPD"/>
      <sheetName val="????????????J[DZ110K~1_XLS]THPD"/>
      <sheetName val="gvl____________?_______?g____"/>
      <sheetName val="BK-C_T"/>
      <sheetName val="Phu_kiej_35_kV"/>
      <sheetName val="Ti%n_luong_L4T-2"/>
      <sheetName val="Tidn_luong_MB-2"/>
      <sheetName val="Tien_huong_MB-3"/>
      <sheetName val="Tien_luong_MP-02"/>
      <sheetName val="THPP_3"/>
      <sheetName val="XN54"/>
      <sheetName val="DH,CDTHCN_1"/>
      <sheetName val="K_Tra_do_vkng_dan_hoi"/>
      <sheetName val="Tien_luong_L4T-2"/>
      <sheetName val="lam-moi_x0000__x0000__x0000__x0000__x0000__x0000__x0000__x0000__x0000__x0000_ _x0000_═Х_x0000__x0004__x0000__x0000__x0000__x0000__x0000__x0000_Х"/>
      <sheetName val="GT.TT"/>
      <sheetName val="HESO"/>
      <sheetName val="4.16-30"/>
      <sheetName val="Sheet10"/>
      <sheetName val="2.Them Gio"/>
      <sheetName val="6.1-15"/>
      <sheetName val="pp1p"/>
      <sheetName val="pp3p_NC"/>
      <sheetName val="pp3p "/>
      <sheetName val="lam-moi_x0000__x0000__x0000__x0000__x0000__x0000__x0000__x0000__x0000__x0000__x0009__x0000_-?_x0000__x0004__x0000__x0000__x0000__x0000__x0000__x0000_??"/>
      <sheetName val="Data"/>
      <sheetName val="TL1"/>
      <sheetName val="TL2"/>
      <sheetName val="TL3"/>
      <sheetName val="TL4"/>
      <sheetName val="TL5"/>
      <sheetName val="TL6"/>
      <sheetName val="Du toan2"/>
      <sheetName val="Du toan"/>
      <sheetName val="THKL"/>
      <sheetName val="BCVC"/>
      <sheetName val="LUONGNC"/>
      <sheetName val="BuNL"/>
      <sheetName val="BuNCLM"/>
      <sheetName val="LUONGNCLM"/>
      <sheetName val="TB"/>
      <sheetName val="THDT"/>
      <sheetName val="Info1"/>
      <sheetName val="TM "/>
      <sheetName val="Giá4"/>
      <sheetName val="Info2"/>
      <sheetName val="Info3"/>
      <sheetName val="Info4"/>
      <sheetName val="Info5"/>
      <sheetName val="Info6"/>
      <sheetName val="Info7"/>
      <sheetName val="Ket_Qua_Xoa_Chung_Tu"/>
      <sheetName val="MP 12"/>
      <sheetName val="gvl____________쉘ž__x0004_______"/>
      <sheetName val="gvl_______________x0004_______"/>
      <sheetName val="gvl_x0000__x0000__x0000__x0000_"/>
      <sheetName val="_x0000__x0000__x0000__x0000__x0"/>
      <sheetName val="gvl????????????쉘ž?_x0004_??????"/>
      <sheetName val="gvl??????????????_x0004_??????"/>
      <sheetName val="gvl____________?__x0004_______"/>
      <sheetName val="Varible"/>
      <sheetName val="KKKKKKKK"/>
      <sheetName val="DG-LAP6"/>
      <sheetName val="Tien_huong_MB-5"/>
      <sheetName val="DH,CD,DHCN_3"/>
      <sheetName val="Hý_ng_d_n"/>
      <sheetName val="DZ_35"/>
      <sheetName val="Phu_kien_1࠱0_kV"/>
      <sheetName val="NC_Dai_su_Phu_kien"/>
      <sheetName val="____________J_DZ110K~1_XLS_THPD"/>
      <sheetName val="gvl_____________________g____"/>
      <sheetName val="Balance_Sheet"/>
      <sheetName val="gvl?쉘ž??॔ǥ?쌄ž?O?J[DZ110K~1_XLS"/>
      <sheetName val="TNG_HOP_VL-NC_TT"/>
      <sheetName val="DM_tu_van_DZ_110_kV2"/>
      <sheetName val="DM_tu_van_DZ_35_kV2"/>
      <sheetName val="DM_tu_van2"/>
      <sheetName val="Don_gia2"/>
      <sheetName val="táng_hîp2"/>
      <sheetName val="THDT_DZ_110_kV2"/>
      <sheetName val="VL-NC-M_110_KV2"/>
      <sheetName val="Phu_kien_110_kV2"/>
      <sheetName val="NC_Day_su_Phu_kien2"/>
      <sheetName val="THDT_DZ_35_kV2"/>
      <sheetName val="VL-NC-M_35_KV2"/>
      <sheetName val="Phu_kien_35_kV2"/>
      <sheetName val="Tiep_dia2"/>
      <sheetName val="Tien_luong_M4T-12"/>
      <sheetName val="Tien_luong_M4T-22"/>
      <sheetName val="Tien_luong_M4T-32"/>
      <sheetName val="Tien_luong_MB-12"/>
      <sheetName val="Tien_luong_MB-22"/>
      <sheetName val="Tien_luong_MB-32"/>
      <sheetName val="Tien_luong_MB-42"/>
      <sheetName val="Tien_luong_MB-52"/>
      <sheetName val="Tien_luong_MBK2"/>
      <sheetName val="Gia_thanh_chuoi_su2"/>
      <sheetName val="Tien_luong_MB-62"/>
      <sheetName val="Tien_luong_MP-122"/>
      <sheetName val="Truoc_thue)2"/>
      <sheetName val="Tong_hop_12"/>
      <sheetName val="Xay_lap2"/>
      <sheetName val="Chi_tiet12"/>
      <sheetName val="Chi_tiet3"/>
      <sheetName val="Bu_VL2"/>
      <sheetName val="THPDMoi__(2)1"/>
      <sheetName val="gvl___________________________2"/>
      <sheetName val="gvl___________________________3"/>
      <sheetName val="Dong hop 1"/>
      <sheetName val="dongia_(2)1"/>
      <sheetName val="TONG_HOP_VL-NC1"/>
      <sheetName val="TONGKE3p_1"/>
      <sheetName val="TH_VL,_NC,_DDHT_Thanhphuoc1"/>
      <sheetName val="t-h_HA_THE1"/>
      <sheetName val="CHITIET_VL-NC-TT_-1p1"/>
      <sheetName val="TONG_HOP_VL-NC_TT1"/>
      <sheetName val="TH_XL1"/>
      <sheetName val="CHITIET_VL-NC1"/>
      <sheetName val="CHITIET_VL-NC-TT-3p1"/>
      <sheetName val="KPVC-BD_1"/>
      <sheetName val="ITB COST"/>
      <sheetName val="lam-moi_x0000__x0000__x0000__x0000__x0000__x0000__x0000__x0000__x0000__x0000_ _x0000_-?_x0000__x0004__x0000__x0000__x0000__x0000__x0000__x0000_??"/>
      <sheetName val="GCVC 89"/>
      <sheetName val="gvl_____________ž________॔ǥ___2"/>
      <sheetName val="gvl_____________ž________॔ǥ___3"/>
      <sheetName val="gvl_x005f_x0000__x005f_x0000__x005f_x0000__x000_2"/>
      <sheetName val="gvl_____________ž__x005f_x0004______2"/>
      <sheetName val="_x005f_x0000__x005f_x0000__x005f_x0000__x005f_x0000___2"/>
      <sheetName val="gvl_____________ž__x005f_x0004______3"/>
      <sheetName val="gvl_x005f_x0000__x005f_x0000__x005f_x0000__x000_3"/>
      <sheetName val="gvl________________x005f_x0004______2"/>
      <sheetName val="gvl________________x005f_x0004______3"/>
      <sheetName val="gvl_____________ž________॔ǥ___4"/>
      <sheetName val="gvl_____________ž________॔ǥ___5"/>
      <sheetName val="QMCT"/>
      <sheetName val="lam-moi ═Х_x0004_Х"/>
      <sheetName val="J[DZ110K~1.XLS]THPD"/>
      <sheetName val="gvl?_x0004_?g"/>
      <sheetName val="gvl??_x0004_??"/>
      <sheetName val="gvl?_x0004_?g?OJ[DZ110K~1.XLS"/>
      <sheetName val="lam-moi -?_x0004_??"/>
      <sheetName val="_x0"/>
    </sheetNames>
    <sheetDataSet>
      <sheetData sheetId="0"/>
      <sheetData sheetId="1"/>
      <sheetData sheetId="2"/>
      <sheetData sheetId="3" refreshError="1">
        <row r="3">
          <cell r="A3" t="str">
            <v>03.1112</v>
          </cell>
          <cell r="B3" t="str">
            <v>Ñaøo ñaát hoá theá saâu &gt;1m S ñaùy hoá £ 5 m 2  ñaát C2</v>
          </cell>
          <cell r="C3" t="str">
            <v>m 3</v>
          </cell>
          <cell r="D3">
            <v>0</v>
          </cell>
          <cell r="E3">
            <v>16776</v>
          </cell>
          <cell r="F3">
            <v>0</v>
          </cell>
          <cell r="G3" t="str">
            <v>03.1112</v>
          </cell>
        </row>
        <row r="4">
          <cell r="A4" t="str">
            <v>03.1113</v>
          </cell>
          <cell r="B4" t="str">
            <v>Ñaøo ñaát hoá theá saâu &gt;1m S ñaùy hoá £ 5 m 2  ñaát C3</v>
          </cell>
          <cell r="C4" t="str">
            <v>m 3</v>
          </cell>
          <cell r="D4" t="str">
            <v>Xi m¨ng TW   KV NghÜa Lé</v>
          </cell>
          <cell r="E4">
            <v>24428</v>
          </cell>
          <cell r="F4" t="str">
            <v xml:space="preserve">§¸ d¨m  1x2            </v>
          </cell>
          <cell r="G4" t="str">
            <v>03.1113</v>
          </cell>
        </row>
        <row r="5">
          <cell r="A5" t="str">
            <v>03.2203</v>
          </cell>
          <cell r="B5" t="str">
            <v>Laáp ñaát hoá theá</v>
          </cell>
          <cell r="C5" t="str">
            <v>m 3</v>
          </cell>
          <cell r="D5">
            <v>0</v>
          </cell>
          <cell r="E5">
            <v>10890</v>
          </cell>
          <cell r="F5">
            <v>0</v>
          </cell>
          <cell r="G5" t="str">
            <v>03.2203</v>
          </cell>
        </row>
        <row r="6">
          <cell r="A6" t="str">
            <v>03.1122</v>
          </cell>
          <cell r="B6" t="str">
            <v>Ñaøo moùng baèng TC ñaát C2  saâu £ 2 m dieän tích ñaùy moùng £ 15 m2</v>
          </cell>
          <cell r="C6" t="str">
            <v>m 3</v>
          </cell>
          <cell r="D6">
            <v>89429.123809523822</v>
          </cell>
          <cell r="E6">
            <v>11037</v>
          </cell>
          <cell r="F6">
            <v>0</v>
          </cell>
          <cell r="G6" t="str">
            <v>03.1122</v>
          </cell>
        </row>
        <row r="7">
          <cell r="A7" t="str">
            <v>03.1123</v>
          </cell>
          <cell r="B7" t="str">
            <v>Ñaøo moùng baèng TC ñaát C3  saâu £ 2 m dieän tích ñaùy moùng £ 15 m2</v>
          </cell>
          <cell r="C7" t="str">
            <v>m 3</v>
          </cell>
          <cell r="D7">
            <v>38</v>
          </cell>
          <cell r="E7">
            <v>16482</v>
          </cell>
          <cell r="F7">
            <v>0</v>
          </cell>
          <cell r="G7" t="str">
            <v>03.1123</v>
          </cell>
        </row>
        <row r="8">
          <cell r="A8" t="str">
            <v>03.1132</v>
          </cell>
          <cell r="B8" t="str">
            <v>Ñaøo moùng baèng TC ñaát C2  saâu £ 3 m dieän tích ñaùy moùng £ 15 m2</v>
          </cell>
          <cell r="C8" t="str">
            <v>m 3</v>
          </cell>
          <cell r="D8">
            <v>1670.4761904761904</v>
          </cell>
          <cell r="E8">
            <v>11773</v>
          </cell>
          <cell r="F8">
            <v>0</v>
          </cell>
          <cell r="G8" t="str">
            <v>03.1132</v>
          </cell>
        </row>
        <row r="9">
          <cell r="A9" t="str">
            <v>03.1133</v>
          </cell>
          <cell r="B9" t="str">
            <v>Ñaøo moùng baèng TC ñaát C3  saâu £ 3 m dieän tích ñaùy moùng £ 15 m2</v>
          </cell>
          <cell r="C9" t="str">
            <v>m 3</v>
          </cell>
          <cell r="D9">
            <v>1.3</v>
          </cell>
          <cell r="E9">
            <v>17659</v>
          </cell>
          <cell r="F9">
            <v>0</v>
          </cell>
          <cell r="G9" t="str">
            <v>03.1133</v>
          </cell>
        </row>
        <row r="10">
          <cell r="A10" t="str">
            <v>03.1152</v>
          </cell>
          <cell r="B10" t="str">
            <v>Ñaøo moùng baèng TC ñaát C2  saâu £ 2 m dieän tích ñaùy moùng £ 25 m2</v>
          </cell>
          <cell r="C10" t="str">
            <v>m 3</v>
          </cell>
          <cell r="D10">
            <v>1</v>
          </cell>
          <cell r="E10">
            <v>11478</v>
          </cell>
          <cell r="F10">
            <v>0</v>
          </cell>
          <cell r="G10" t="str">
            <v>03.1152</v>
          </cell>
        </row>
        <row r="11">
          <cell r="A11" t="str">
            <v>03.1153</v>
          </cell>
          <cell r="B11" t="str">
            <v>Ñaøo moùng baèng TC ñaát C3  saâu £ 2 m dieän tích ñaùy moùng £ 25 m2</v>
          </cell>
          <cell r="C11" t="str">
            <v>m 3</v>
          </cell>
          <cell r="D11">
            <v>0.2</v>
          </cell>
          <cell r="E11">
            <v>17365</v>
          </cell>
          <cell r="F11">
            <v>0</v>
          </cell>
          <cell r="G11" t="str">
            <v>03.1153</v>
          </cell>
        </row>
        <row r="12">
          <cell r="A12" t="str">
            <v>03.1162</v>
          </cell>
          <cell r="B12" t="str">
            <v>Ñaøo moùng baèng TC ñaát C2  saâu £ 3 m dieän tích ñaùy moùng £ 25 m2</v>
          </cell>
          <cell r="C12" t="str">
            <v>m 3</v>
          </cell>
          <cell r="D12">
            <v>34538</v>
          </cell>
          <cell r="E12">
            <v>12508</v>
          </cell>
          <cell r="F12">
            <v>0</v>
          </cell>
          <cell r="G12" t="str">
            <v>03.1162</v>
          </cell>
        </row>
        <row r="13">
          <cell r="A13" t="str">
            <v>03.1163</v>
          </cell>
          <cell r="B13" t="str">
            <v>Ñaøo moùng baèng TC ñaát C3  saâu £ 3 m dieän tích ñaùy moùng £ 25 m2</v>
          </cell>
          <cell r="C13" t="str">
            <v>m 3</v>
          </cell>
          <cell r="D13">
            <v>865522.27999999991</v>
          </cell>
          <cell r="E13">
            <v>18395</v>
          </cell>
          <cell r="F13">
            <v>0</v>
          </cell>
          <cell r="G13" t="str">
            <v>03.1163</v>
          </cell>
        </row>
        <row r="14">
          <cell r="A14" t="str">
            <v>03.1182</v>
          </cell>
          <cell r="B14" t="str">
            <v>Ñaøo moùng baèng TC ñaát C2  saâu £ 2 m dieän tích ñaùy moùng £ 35 m2</v>
          </cell>
          <cell r="C14" t="str">
            <v>m 3</v>
          </cell>
          <cell r="D14">
            <v>0.2</v>
          </cell>
          <cell r="E14">
            <v>12214</v>
          </cell>
          <cell r="F14">
            <v>0</v>
          </cell>
          <cell r="G14" t="str">
            <v>03.1182</v>
          </cell>
        </row>
        <row r="15">
          <cell r="A15" t="str">
            <v>03.1183</v>
          </cell>
          <cell r="B15" t="str">
            <v>Ñaøo moùng baèng TC ñaát C3  saâu £ 2 m dieän tích ñaùy moùng £ 35 m2</v>
          </cell>
          <cell r="C15" t="str">
            <v>m 3</v>
          </cell>
          <cell r="D15">
            <v>5.5600000000000005</v>
          </cell>
          <cell r="E15">
            <v>18100</v>
          </cell>
          <cell r="F15">
            <v>0</v>
          </cell>
          <cell r="G15" t="str">
            <v>03.1183</v>
          </cell>
        </row>
        <row r="16">
          <cell r="A16" t="str">
            <v>03.1192</v>
          </cell>
          <cell r="B16" t="str">
            <v>Ñaøo moùng baèng TC ñaát C2  saâu £ 3 m dieän tích ñaùy moùng £ 35 m2</v>
          </cell>
          <cell r="C16" t="str">
            <v>m 3</v>
          </cell>
          <cell r="D16">
            <v>0</v>
          </cell>
          <cell r="E16">
            <v>13097</v>
          </cell>
          <cell r="F16">
            <v>0</v>
          </cell>
          <cell r="G16" t="str">
            <v>03.1192</v>
          </cell>
        </row>
        <row r="17">
          <cell r="A17" t="str">
            <v>03.1193</v>
          </cell>
          <cell r="B17" t="str">
            <v>Ñaøo moùng baèng TC ñaát C3  saâu £ 3 m dieän tích ñaùy moùng £ 35 m2</v>
          </cell>
          <cell r="C17" t="str">
            <v>m 3</v>
          </cell>
          <cell r="D17">
            <v>0</v>
          </cell>
          <cell r="E17">
            <v>19425</v>
          </cell>
          <cell r="F17">
            <v>0</v>
          </cell>
          <cell r="G17" t="str">
            <v>03.1193</v>
          </cell>
        </row>
        <row r="18">
          <cell r="A18" t="str">
            <v>03.1212</v>
          </cell>
          <cell r="B18" t="str">
            <v>Ñaøo moùng baèng TC ñaát C2  saâu £ 2 m dieän tích ñaùy moùng £ 50 m2</v>
          </cell>
          <cell r="C18" t="str">
            <v>m 3</v>
          </cell>
          <cell r="D18">
            <v>5.5</v>
          </cell>
          <cell r="E18">
            <v>12803</v>
          </cell>
          <cell r="F18">
            <v>0</v>
          </cell>
          <cell r="G18" t="str">
            <v>03.1212</v>
          </cell>
        </row>
        <row r="19">
          <cell r="A19" t="str">
            <v>03.1213</v>
          </cell>
          <cell r="B19" t="str">
            <v>Ñaøo moùng baèng TC ñaát C3  saâu £ 2 m dieän tích ñaùy moùng £ 50 m2</v>
          </cell>
          <cell r="C19" t="str">
            <v>m 3</v>
          </cell>
          <cell r="D19">
            <v>4.5199999999999996</v>
          </cell>
          <cell r="E19">
            <v>19130</v>
          </cell>
          <cell r="F19">
            <v>0</v>
          </cell>
          <cell r="G19" t="str">
            <v>03.1213</v>
          </cell>
        </row>
        <row r="20">
          <cell r="A20" t="str">
            <v>03.1222</v>
          </cell>
          <cell r="B20" t="str">
            <v>Ñaøo moùng baèng TC ñaát C2  saâu £ 3 m dieän tích ñaùy moùng £ 50 m2</v>
          </cell>
          <cell r="C20" t="str">
            <v>m 3</v>
          </cell>
          <cell r="D20">
            <v>25.06</v>
          </cell>
          <cell r="E20">
            <v>13833</v>
          </cell>
          <cell r="F20">
            <v>0</v>
          </cell>
          <cell r="G20" t="str">
            <v>03.1222</v>
          </cell>
        </row>
        <row r="21">
          <cell r="A21" t="str">
            <v>03.1223</v>
          </cell>
          <cell r="B21" t="str">
            <v>Ñaøo moùng baèng TC ñaát C3  saâu £ 3 m dieän tích ñaùy moùng £ 50 m2</v>
          </cell>
          <cell r="C21" t="str">
            <v>m 3</v>
          </cell>
          <cell r="D21">
            <v>34538</v>
          </cell>
          <cell r="E21">
            <v>20455</v>
          </cell>
          <cell r="F21">
            <v>34538</v>
          </cell>
          <cell r="G21" t="str">
            <v>03.1223</v>
          </cell>
        </row>
        <row r="22">
          <cell r="A22" t="str">
            <v>03.1252</v>
          </cell>
          <cell r="B22" t="str">
            <v>Ñaøo moùng baèng TC ñaát C2  saâu £ 2 m dieän tích ñaùy moùng £ 75 m2</v>
          </cell>
          <cell r="C22" t="str">
            <v>m 3</v>
          </cell>
          <cell r="D22">
            <v>954951.40380952368</v>
          </cell>
          <cell r="E22">
            <v>13097</v>
          </cell>
          <cell r="F22">
            <v>0</v>
          </cell>
          <cell r="G22" t="str">
            <v>03.1252</v>
          </cell>
        </row>
        <row r="23">
          <cell r="A23" t="str">
            <v>03.1253</v>
          </cell>
          <cell r="B23" t="str">
            <v>Ñaøo moùng baèng TC ñaát C3  saâu £ 2 m dieän tích ñaùy moùng £ 75 m2</v>
          </cell>
          <cell r="C23" t="str">
            <v>m 3</v>
          </cell>
          <cell r="D23">
            <v>796000</v>
          </cell>
          <cell r="E23">
            <v>19572</v>
          </cell>
          <cell r="F23">
            <v>110000</v>
          </cell>
          <cell r="G23" t="str">
            <v>03.1253</v>
          </cell>
        </row>
        <row r="24">
          <cell r="A24" t="str">
            <v>03.1262</v>
          </cell>
          <cell r="B24" t="str">
            <v>Ñaøo moùng baèng TC ñaát C2  saâu £ 3 m dieän tích ñaùy moùng £ 75 m2</v>
          </cell>
          <cell r="C24" t="str">
            <v>m 3</v>
          </cell>
          <cell r="D24">
            <v>1750951.4038095237</v>
          </cell>
          <cell r="E24">
            <v>14127</v>
          </cell>
          <cell r="F24">
            <v>110000</v>
          </cell>
          <cell r="G24" t="str">
            <v>03.1262</v>
          </cell>
        </row>
        <row r="25">
          <cell r="A25" t="str">
            <v>03.1263</v>
          </cell>
          <cell r="B25" t="str">
            <v>Ñaøo moùng baèng TC ñaát C3  saâu £ 3 m dieän tích ñaùy moùng £ 75 m2</v>
          </cell>
          <cell r="C25" t="str">
            <v>m 3</v>
          </cell>
          <cell r="D25">
            <v>639000</v>
          </cell>
          <cell r="E25">
            <v>21043</v>
          </cell>
          <cell r="F25">
            <v>73000</v>
          </cell>
          <cell r="G25" t="str">
            <v>03.1263</v>
          </cell>
        </row>
        <row r="26">
          <cell r="A26" t="str">
            <v>03.1292</v>
          </cell>
          <cell r="B26" t="str">
            <v>Ñaøo moùng baèng TC ñaát C2  saâu £ 2 m dieän tích ñaùy moùng £ 100 m2</v>
          </cell>
          <cell r="C26" t="str">
            <v>m 3</v>
          </cell>
          <cell r="D26">
            <v>1111951.4038095237</v>
          </cell>
          <cell r="E26">
            <v>13391</v>
          </cell>
          <cell r="F26">
            <v>37000</v>
          </cell>
          <cell r="G26" t="str">
            <v>03.1292</v>
          </cell>
        </row>
        <row r="27">
          <cell r="A27" t="str">
            <v>03.1293</v>
          </cell>
          <cell r="B27" t="str">
            <v>Ñaøo moùng baèng TC ñaát C3  saâu £ 2 m dieän tích ñaùy moùng £ 100 m2</v>
          </cell>
          <cell r="C27" t="str">
            <v>m 3</v>
          </cell>
          <cell r="D27">
            <v>0</v>
          </cell>
          <cell r="E27">
            <v>20308</v>
          </cell>
          <cell r="F27">
            <v>0</v>
          </cell>
          <cell r="G27" t="str">
            <v>03.1293</v>
          </cell>
        </row>
        <row r="28">
          <cell r="A28" t="str">
            <v>03.1302</v>
          </cell>
          <cell r="B28" t="str">
            <v>Ñaøo moùng baèng TC ñaát C2  saâu £ 3 m dieän tích ñaùy moùng £ 100 m2</v>
          </cell>
          <cell r="C28" t="str">
            <v>m 3</v>
          </cell>
          <cell r="D28">
            <v>0</v>
          </cell>
          <cell r="E28">
            <v>14569</v>
          </cell>
          <cell r="F28">
            <v>0</v>
          </cell>
          <cell r="G28" t="str">
            <v>03.1302</v>
          </cell>
        </row>
        <row r="29">
          <cell r="A29" t="str">
            <v>03.1303</v>
          </cell>
          <cell r="B29" t="str">
            <v>Ñaøo moùng baèng TC ñaát C3  saâu £ 3 m dieän tích ñaùy moùng £ 100 m2</v>
          </cell>
          <cell r="C29" t="str">
            <v>m 3</v>
          </cell>
          <cell r="D29" t="str">
            <v>Xi m¨ng TW   KV NghÜa Lé</v>
          </cell>
          <cell r="E29">
            <v>21632</v>
          </cell>
          <cell r="F29" t="str">
            <v xml:space="preserve">§¸ d¨m  1x2            </v>
          </cell>
          <cell r="G29" t="str">
            <v>03.1303</v>
          </cell>
        </row>
        <row r="30">
          <cell r="A30" t="str">
            <v>03.1332</v>
          </cell>
          <cell r="B30" t="str">
            <v>Ñaøo moùng baèng TC ñaát C2  saâu £ 2 m dieän tích ñaùy moùng £ 150 m2</v>
          </cell>
          <cell r="C30" t="str">
            <v>m 3</v>
          </cell>
          <cell r="D30">
            <v>0</v>
          </cell>
          <cell r="E30">
            <v>14127</v>
          </cell>
          <cell r="F30">
            <v>0</v>
          </cell>
          <cell r="G30" t="str">
            <v>03.1332</v>
          </cell>
        </row>
        <row r="31">
          <cell r="A31" t="str">
            <v>03.1333</v>
          </cell>
          <cell r="B31" t="str">
            <v>Ñaøo moùng baèng TC ñaát C3  saâu £ 2 m dieän tích ñaùy moùng £ 150 m2</v>
          </cell>
          <cell r="C31" t="str">
            <v>m 3</v>
          </cell>
          <cell r="D31">
            <v>89429.123809523822</v>
          </cell>
          <cell r="E31">
            <v>21191</v>
          </cell>
          <cell r="F31">
            <v>0</v>
          </cell>
          <cell r="G31" t="str">
            <v>03.1333</v>
          </cell>
        </row>
        <row r="32">
          <cell r="A32" t="str">
            <v>03.1342</v>
          </cell>
          <cell r="B32" t="str">
            <v>Ñaøo moùng baèng TC ñaát C2  saâu £ 3 m dieän tích ñaùy moùng £ 150 m2</v>
          </cell>
          <cell r="C32" t="str">
            <v>m 3</v>
          </cell>
          <cell r="D32">
            <v>38</v>
          </cell>
          <cell r="E32">
            <v>15451</v>
          </cell>
          <cell r="F32">
            <v>0</v>
          </cell>
          <cell r="G32" t="str">
            <v>03.1342</v>
          </cell>
        </row>
        <row r="33">
          <cell r="A33" t="str">
            <v>03.1343</v>
          </cell>
          <cell r="B33" t="str">
            <v>Ñaøo moùng baèng TC ñaát C3  saâu £ 3 m dieän tích ñaùy moùng £ 150 m2</v>
          </cell>
          <cell r="C33" t="str">
            <v>m 3</v>
          </cell>
          <cell r="D33">
            <v>1670.4761904761904</v>
          </cell>
          <cell r="E33">
            <v>22809</v>
          </cell>
          <cell r="F33">
            <v>0</v>
          </cell>
          <cell r="G33" t="str">
            <v>03.1343</v>
          </cell>
        </row>
        <row r="34">
          <cell r="A34" t="str">
            <v>03.1352</v>
          </cell>
          <cell r="B34" t="str">
            <v>Ñaøo moùng baèng TC ñaát C2  saâu £ 4 m dieän tích ñaùy moùng £ 150 m2</v>
          </cell>
          <cell r="C34" t="str">
            <v>m 3</v>
          </cell>
          <cell r="D34">
            <v>1.3</v>
          </cell>
          <cell r="E34">
            <v>16629</v>
          </cell>
          <cell r="F34">
            <v>0</v>
          </cell>
          <cell r="G34" t="str">
            <v>03.1352</v>
          </cell>
        </row>
        <row r="35">
          <cell r="A35" t="str">
            <v>03.1353</v>
          </cell>
          <cell r="B35" t="str">
            <v>Ñaøo moùng baèng TC ñaát C3  saâu £ 4 m dieän tích ñaùy moùng £ 150 m2</v>
          </cell>
          <cell r="C35" t="str">
            <v>m 3</v>
          </cell>
          <cell r="D35">
            <v>1</v>
          </cell>
          <cell r="E35">
            <v>24134</v>
          </cell>
          <cell r="F35">
            <v>0</v>
          </cell>
          <cell r="G35" t="str">
            <v>03.1353</v>
          </cell>
        </row>
        <row r="36">
          <cell r="A36" t="str">
            <v>03.1372</v>
          </cell>
          <cell r="B36" t="str">
            <v>Ñaøo moùng baèng TC ñaát C2  saâu £ 2 m dieän tích ñaùy moùng £ 200 m2</v>
          </cell>
          <cell r="C36" t="str">
            <v>m 3</v>
          </cell>
          <cell r="D36">
            <v>0.2</v>
          </cell>
          <cell r="E36">
            <v>14716</v>
          </cell>
          <cell r="F36">
            <v>0</v>
          </cell>
          <cell r="G36" t="str">
            <v>03.1372</v>
          </cell>
        </row>
        <row r="37">
          <cell r="A37" t="str">
            <v>03.1373</v>
          </cell>
          <cell r="B37" t="str">
            <v>Ñaøo moùng baèng TC ñaát C3  saâu £ 2 m dieän tích ñaùy moùng £ 200 m2</v>
          </cell>
          <cell r="C37" t="str">
            <v>m 3</v>
          </cell>
          <cell r="D37">
            <v>34538</v>
          </cell>
          <cell r="E37">
            <v>22074</v>
          </cell>
          <cell r="F37">
            <v>0</v>
          </cell>
          <cell r="G37" t="str">
            <v>03.1373</v>
          </cell>
        </row>
        <row r="38">
          <cell r="A38" t="str">
            <v>03.1382</v>
          </cell>
          <cell r="B38" t="str">
            <v>Ñaøo moùng baèng TC ñaát C2  saâu £ 3 m dieän tích ñaùy moùng £ 200 m2</v>
          </cell>
          <cell r="C38" t="str">
            <v>m 3</v>
          </cell>
          <cell r="D38">
            <v>740632.87199999997</v>
          </cell>
          <cell r="E38">
            <v>16334</v>
          </cell>
          <cell r="F38">
            <v>0</v>
          </cell>
          <cell r="G38" t="str">
            <v>03.1382</v>
          </cell>
        </row>
        <row r="39">
          <cell r="A39" t="str">
            <v>03.1383</v>
          </cell>
          <cell r="B39" t="str">
            <v>Ñaøo moùng baèng TC ñaát C3  saâu £ 3 m dieän tích ñaùy moùng £ 200 m2</v>
          </cell>
          <cell r="C39" t="str">
            <v>m 3</v>
          </cell>
          <cell r="D39">
            <v>0.2</v>
          </cell>
          <cell r="E39">
            <v>23987</v>
          </cell>
          <cell r="F39">
            <v>0</v>
          </cell>
          <cell r="G39" t="str">
            <v>03.1383</v>
          </cell>
        </row>
        <row r="40">
          <cell r="A40" t="str">
            <v>03.1392</v>
          </cell>
          <cell r="B40" t="str">
            <v>Ñaøo moùng baèng TC ñaát C2  saâu £ 3 m dieän tích ñaùy moùng £ 200 m2</v>
          </cell>
          <cell r="C40" t="str">
            <v>m 3</v>
          </cell>
          <cell r="D40">
            <v>4.7</v>
          </cell>
          <cell r="E40">
            <v>17512</v>
          </cell>
          <cell r="F40">
            <v>0</v>
          </cell>
          <cell r="G40" t="str">
            <v>03.1392</v>
          </cell>
        </row>
        <row r="41">
          <cell r="A41" t="str">
            <v>03.1393</v>
          </cell>
          <cell r="B41" t="str">
            <v>Ñaøo moùng baèng TC ñaát C3  saâu £ 3 m dieän tích ñaùy moùng £ 200 m2</v>
          </cell>
          <cell r="C41" t="str">
            <v>m 3</v>
          </cell>
          <cell r="D41">
            <v>0</v>
          </cell>
          <cell r="E41">
            <v>25311</v>
          </cell>
          <cell r="F41">
            <v>0</v>
          </cell>
          <cell r="G41" t="str">
            <v>03.1393</v>
          </cell>
        </row>
        <row r="42">
          <cell r="A42" t="str">
            <v>03.1422</v>
          </cell>
          <cell r="B42" t="str">
            <v>Ñaøo moùng baèng TC ñaát C2  saâu £ 2 m dieän tích ñaùy moùng &gt; 200 m2</v>
          </cell>
          <cell r="C42" t="str">
            <v>m 3</v>
          </cell>
          <cell r="D42">
            <v>0</v>
          </cell>
          <cell r="E42">
            <v>16187</v>
          </cell>
          <cell r="F42">
            <v>0</v>
          </cell>
          <cell r="G42" t="str">
            <v>03.1422</v>
          </cell>
        </row>
        <row r="43">
          <cell r="A43" t="str">
            <v>03.1423</v>
          </cell>
          <cell r="B43" t="str">
            <v>Ñaøo moùng baèng TC ñaát C3  saâu £ 2 m dieän tích ñaùy moùng &gt; 200 m2</v>
          </cell>
          <cell r="C43" t="str">
            <v>m 3</v>
          </cell>
          <cell r="D43">
            <v>4.7</v>
          </cell>
          <cell r="E43">
            <v>24281</v>
          </cell>
          <cell r="F43">
            <v>0</v>
          </cell>
          <cell r="G43" t="str">
            <v>03.1423</v>
          </cell>
        </row>
        <row r="44">
          <cell r="A44" t="str">
            <v>03.1432</v>
          </cell>
          <cell r="B44" t="str">
            <v>Ñaøo moùng baèng TC ñaát C2  saâu £ 3 m dieän tích ñaùy moùng &gt; 200 m2</v>
          </cell>
          <cell r="C44" t="str">
            <v>m 3</v>
          </cell>
          <cell r="D44">
            <v>4.5199999999999996</v>
          </cell>
          <cell r="E44">
            <v>17217</v>
          </cell>
          <cell r="F44">
            <v>0</v>
          </cell>
          <cell r="G44" t="str">
            <v>03.1432</v>
          </cell>
        </row>
        <row r="45">
          <cell r="A45" t="str">
            <v>03.1433</v>
          </cell>
          <cell r="B45" t="str">
            <v>Ñaøo moùng baèng TC ñaát C3  saâu £ 3 m dieän tích ñaùy moùng &gt; 200 m2</v>
          </cell>
          <cell r="C45" t="str">
            <v>m 3</v>
          </cell>
          <cell r="D45">
            <v>21.443999999999999</v>
          </cell>
          <cell r="E45">
            <v>25458</v>
          </cell>
          <cell r="F45">
            <v>0</v>
          </cell>
          <cell r="G45" t="str">
            <v>03.1433</v>
          </cell>
        </row>
        <row r="46">
          <cell r="A46" t="str">
            <v>03.1442</v>
          </cell>
          <cell r="B46" t="str">
            <v>Ñaøo moùng baèng TC ñaát C2  saâu £ 3 m dieän tích ñaùy moùng &gt; 200 m2</v>
          </cell>
          <cell r="C46" t="str">
            <v>m 3</v>
          </cell>
          <cell r="D46">
            <v>34538</v>
          </cell>
          <cell r="E46">
            <v>18836</v>
          </cell>
          <cell r="F46">
            <v>0</v>
          </cell>
          <cell r="G46" t="str">
            <v>03.1442</v>
          </cell>
        </row>
        <row r="47">
          <cell r="A47" t="str">
            <v>03.1443</v>
          </cell>
          <cell r="B47" t="str">
            <v>Ñaøo moùng baèng TC ñaát C3  saâu £ 3 m dieän tích ñaùy moùng &gt; 200 m2</v>
          </cell>
          <cell r="C47" t="str">
            <v>m 3</v>
          </cell>
          <cell r="D47">
            <v>830061.99580952385</v>
          </cell>
          <cell r="E47">
            <v>27960</v>
          </cell>
          <cell r="F47">
            <v>0</v>
          </cell>
          <cell r="G47" t="str">
            <v>03.1443</v>
          </cell>
        </row>
        <row r="48">
          <cell r="A48" t="str">
            <v>03.2202</v>
          </cell>
          <cell r="B48" t="str">
            <v>Laáp hoá moùng + chaân truï C2</v>
          </cell>
          <cell r="C48" t="str">
            <v>m 3</v>
          </cell>
          <cell r="D48">
            <v>796000</v>
          </cell>
          <cell r="E48">
            <v>9712</v>
          </cell>
          <cell r="F48">
            <v>110000</v>
          </cell>
          <cell r="G48" t="str">
            <v>03.2202</v>
          </cell>
        </row>
        <row r="49">
          <cell r="A49" t="str">
            <v>03.2203</v>
          </cell>
          <cell r="B49" t="str">
            <v>Laáp hoá moùng + chaân truï C3</v>
          </cell>
          <cell r="C49" t="str">
            <v>m 3</v>
          </cell>
          <cell r="D49">
            <v>1626061.9958095239</v>
          </cell>
          <cell r="E49">
            <v>10890</v>
          </cell>
          <cell r="F49">
            <v>110000</v>
          </cell>
          <cell r="G49" t="str">
            <v>03.2203</v>
          </cell>
        </row>
        <row r="50">
          <cell r="A50" t="str">
            <v>03.3102</v>
          </cell>
          <cell r="B50" t="str">
            <v>Ñaøo ñaát raõnh tieáp ñòa ñaát C2</v>
          </cell>
          <cell r="C50" t="str">
            <v>m 3</v>
          </cell>
          <cell r="D50">
            <v>639000</v>
          </cell>
          <cell r="E50">
            <v>14716</v>
          </cell>
          <cell r="F50">
            <v>73000</v>
          </cell>
          <cell r="G50" t="str">
            <v>03.3102</v>
          </cell>
        </row>
        <row r="51">
          <cell r="A51" t="str">
            <v>03.3103</v>
          </cell>
          <cell r="B51" t="str">
            <v>Ñaøo ñaát raõnh tieáp ñòa ñaát C3</v>
          </cell>
          <cell r="C51" t="str">
            <v>m 3</v>
          </cell>
          <cell r="D51">
            <v>987061.99580952385</v>
          </cell>
          <cell r="E51">
            <v>21926</v>
          </cell>
          <cell r="F51">
            <v>37000</v>
          </cell>
          <cell r="G51" t="str">
            <v>03.3103</v>
          </cell>
        </row>
        <row r="52">
          <cell r="A52" t="str">
            <v>03.3202</v>
          </cell>
          <cell r="B52" t="str">
            <v>Laáp ñaát raõnh tieáp ñòa ñaát C2</v>
          </cell>
          <cell r="C52" t="str">
            <v>m 3</v>
          </cell>
          <cell r="D52">
            <v>0</v>
          </cell>
          <cell r="E52">
            <v>8682</v>
          </cell>
          <cell r="F52">
            <v>0</v>
          </cell>
          <cell r="G52" t="str">
            <v>03.3202</v>
          </cell>
        </row>
        <row r="53">
          <cell r="A53" t="str">
            <v>03.3203</v>
          </cell>
          <cell r="B53" t="str">
            <v>Laáp ñaát raõnh tieáp ñòa ñaát C3</v>
          </cell>
          <cell r="C53" t="str">
            <v>m 3</v>
          </cell>
          <cell r="D53">
            <v>0</v>
          </cell>
          <cell r="E53">
            <v>10007</v>
          </cell>
          <cell r="F53">
            <v>0</v>
          </cell>
          <cell r="G53" t="str">
            <v>03.3203</v>
          </cell>
        </row>
        <row r="54">
          <cell r="A54" t="str">
            <v>03.4001</v>
          </cell>
          <cell r="B54" t="str">
            <v>Ñaép bôø bao ñoä saâu buøn nöôùc £ 30cm</v>
          </cell>
          <cell r="C54" t="str">
            <v>m</v>
          </cell>
          <cell r="D54">
            <v>0</v>
          </cell>
          <cell r="E54">
            <v>5592</v>
          </cell>
          <cell r="F54">
            <v>0</v>
          </cell>
          <cell r="G54" t="str">
            <v>03.4001</v>
          </cell>
        </row>
        <row r="55">
          <cell r="A55" t="str">
            <v>03.4002</v>
          </cell>
          <cell r="B55" t="str">
            <v>Ñaép bôø bao ñoä saâu buøn nöôùc £ 50cm</v>
          </cell>
          <cell r="C55" t="str">
            <v>m</v>
          </cell>
          <cell r="D55">
            <v>22400</v>
          </cell>
          <cell r="E55">
            <v>8241</v>
          </cell>
          <cell r="F55">
            <v>0</v>
          </cell>
          <cell r="G55" t="str">
            <v>03.4002</v>
          </cell>
        </row>
        <row r="56">
          <cell r="A56" t="str">
            <v>03.4003</v>
          </cell>
          <cell r="B56" t="str">
            <v>Ñaép bôø bao ñoä saâu buøn nöôùc £ 80cm</v>
          </cell>
          <cell r="C56" t="str">
            <v>m</v>
          </cell>
          <cell r="D56">
            <v>35000</v>
          </cell>
          <cell r="E56">
            <v>12655</v>
          </cell>
          <cell r="F56">
            <v>0</v>
          </cell>
          <cell r="G56" t="str">
            <v>03.4003</v>
          </cell>
        </row>
        <row r="57">
          <cell r="A57" t="str">
            <v>03.4004</v>
          </cell>
          <cell r="B57" t="str">
            <v>Ñaép bôø bao ñoä saâu buøn nöôùc £ 100cm</v>
          </cell>
          <cell r="C57" t="str">
            <v>m</v>
          </cell>
          <cell r="D57">
            <v>42000</v>
          </cell>
          <cell r="E57">
            <v>16187</v>
          </cell>
          <cell r="F57">
            <v>0</v>
          </cell>
          <cell r="G57" t="str">
            <v>03.4004</v>
          </cell>
        </row>
        <row r="58">
          <cell r="A58" t="str">
            <v>03.5100</v>
          </cell>
          <cell r="B58" t="str">
            <v xml:space="preserve">Bôm taùt nöôùc baèng thuû coâng </v>
          </cell>
          <cell r="C58" t="str">
            <v>m 3</v>
          </cell>
          <cell r="D58">
            <v>0</v>
          </cell>
          <cell r="E58">
            <v>0</v>
          </cell>
          <cell r="F58">
            <v>0</v>
          </cell>
          <cell r="G58" t="str">
            <v>03.5100</v>
          </cell>
        </row>
        <row r="59">
          <cell r="A59" t="str">
            <v>03.5200</v>
          </cell>
          <cell r="B59" t="str">
            <v>Bôm taùt nöôùc baèng maùy</v>
          </cell>
          <cell r="C59" t="str">
            <v>m 3</v>
          </cell>
          <cell r="D59">
            <v>0</v>
          </cell>
          <cell r="E59">
            <v>0</v>
          </cell>
          <cell r="F59">
            <v>0</v>
          </cell>
          <cell r="G59" t="str">
            <v>03.5200</v>
          </cell>
        </row>
        <row r="60">
          <cell r="A60" t="str">
            <v>03.7001</v>
          </cell>
          <cell r="B60" t="str">
            <v>Ñaép caùt coâng trình</v>
          </cell>
          <cell r="C60" t="str">
            <v>m 3</v>
          </cell>
          <cell r="D60">
            <v>27750</v>
          </cell>
          <cell r="E60">
            <v>9124</v>
          </cell>
          <cell r="F60">
            <v>0</v>
          </cell>
          <cell r="G60" t="str">
            <v>03.7001</v>
          </cell>
        </row>
        <row r="61">
          <cell r="A61" t="str">
            <v>04.1101</v>
          </cell>
          <cell r="B61" t="str">
            <v>SX laép döïng coát theùp £ F10</v>
          </cell>
          <cell r="C61" t="str">
            <v>kg</v>
          </cell>
          <cell r="D61">
            <v>4267.6769999999997</v>
          </cell>
          <cell r="E61">
            <v>201.59299999999999</v>
          </cell>
          <cell r="F61">
            <v>16.917999999999999</v>
          </cell>
          <cell r="G61" t="str">
            <v>04.1101</v>
          </cell>
        </row>
        <row r="62">
          <cell r="A62" t="str">
            <v>04.1102</v>
          </cell>
          <cell r="B62" t="str">
            <v>SX laép döïng coát theùp £ F18</v>
          </cell>
          <cell r="C62" t="str">
            <v>kg</v>
          </cell>
          <cell r="D62">
            <v>4316.2070000000003</v>
          </cell>
          <cell r="E62">
            <v>148.48500000000001</v>
          </cell>
          <cell r="F62">
            <v>187.36099999999999</v>
          </cell>
          <cell r="G62" t="str">
            <v>04.1102</v>
          </cell>
        </row>
        <row r="63">
          <cell r="A63" t="str">
            <v>04.1103</v>
          </cell>
          <cell r="B63" t="str">
            <v>SX laép döïng coát theùp &gt; F18</v>
          </cell>
          <cell r="C63" t="str">
            <v>kg</v>
          </cell>
          <cell r="D63">
            <v>4322.2129999999997</v>
          </cell>
          <cell r="E63">
            <v>113.02800000000001</v>
          </cell>
          <cell r="F63">
            <v>203.874</v>
          </cell>
          <cell r="G63" t="str">
            <v>04.1103</v>
          </cell>
        </row>
        <row r="64">
          <cell r="A64" t="str">
            <v>04.2002</v>
          </cell>
          <cell r="B64" t="str">
            <v>Vaùn khuoân</v>
          </cell>
          <cell r="C64" t="str">
            <v>m2</v>
          </cell>
          <cell r="D64">
            <v>19977.759999999998</v>
          </cell>
          <cell r="E64">
            <v>5702.46</v>
          </cell>
          <cell r="F64">
            <v>0</v>
          </cell>
          <cell r="G64" t="str">
            <v>04.2002</v>
          </cell>
        </row>
        <row r="65">
          <cell r="A65" t="str">
            <v>04.3210</v>
          </cell>
          <cell r="B65" t="str">
            <v>Beâ toâng loùt M#100 ñaù 4x6</v>
          </cell>
          <cell r="C65" t="str">
            <v>m 3</v>
          </cell>
          <cell r="D65">
            <v>263424</v>
          </cell>
          <cell r="E65">
            <v>39732</v>
          </cell>
          <cell r="F65">
            <v>0</v>
          </cell>
          <cell r="G65" t="str">
            <v>04.3210</v>
          </cell>
        </row>
        <row r="66">
          <cell r="A66" t="str">
            <v>04.3210</v>
          </cell>
          <cell r="B66" t="str">
            <v>Beâ toâng loùt M#150 ñaù 4x6</v>
          </cell>
          <cell r="C66" t="str">
            <v>m 3</v>
          </cell>
          <cell r="D66">
            <v>306285</v>
          </cell>
          <cell r="E66">
            <v>39732</v>
          </cell>
          <cell r="F66">
            <v>0</v>
          </cell>
          <cell r="G66" t="str">
            <v>04.3210</v>
          </cell>
        </row>
        <row r="67">
          <cell r="A67" t="str">
            <v>04.3333</v>
          </cell>
          <cell r="B67" t="str">
            <v>BT moùng truï coù caàu coâng taùc M#200 ñaù 2x4 (TC keát hôïp ñaàm duøi)</v>
          </cell>
          <cell r="C67" t="str">
            <v>m 3</v>
          </cell>
          <cell r="D67">
            <v>389539</v>
          </cell>
          <cell r="E67">
            <v>44589</v>
          </cell>
          <cell r="F67">
            <v>4003</v>
          </cell>
          <cell r="G67" t="str">
            <v>04.3333</v>
          </cell>
        </row>
        <row r="68">
          <cell r="A68" t="str">
            <v>04.3334</v>
          </cell>
          <cell r="B68" t="str">
            <v>BT moùng truï coù caàu coâng taùc M#250 ñaù 2x4 (TC keát hôïp ñaàm duøi)</v>
          </cell>
          <cell r="C68" t="str">
            <v>m 3</v>
          </cell>
          <cell r="D68">
            <v>436341</v>
          </cell>
          <cell r="E68">
            <v>44589</v>
          </cell>
          <cell r="F68">
            <v>4003</v>
          </cell>
          <cell r="G68" t="str">
            <v>04.3334</v>
          </cell>
        </row>
        <row r="69">
          <cell r="A69" t="str">
            <v>04.3343</v>
          </cell>
          <cell r="B69" t="str">
            <v>BT moùng truï khoâng coù caàu coâng taùc M#200 ñaù 2x4 (TC keát hôïp ñaàm duøi)</v>
          </cell>
          <cell r="C69" t="str">
            <v>m 3</v>
          </cell>
          <cell r="D69">
            <v>368838</v>
          </cell>
          <cell r="E69">
            <v>38261</v>
          </cell>
          <cell r="F69">
            <v>4003</v>
          </cell>
          <cell r="G69" t="str">
            <v>04.3343</v>
          </cell>
        </row>
        <row r="70">
          <cell r="A70" t="str">
            <v>04.3344</v>
          </cell>
          <cell r="B70" t="str">
            <v>BT moùng truï khoâng coù caàu coâng taùc M#250 ñaù 2x4 (TC keát hôïp ñaàm duøi)</v>
          </cell>
          <cell r="C70" t="str">
            <v>m 3</v>
          </cell>
          <cell r="D70">
            <v>415640</v>
          </cell>
          <cell r="E70">
            <v>38261</v>
          </cell>
          <cell r="F70">
            <v>4003</v>
          </cell>
          <cell r="G70" t="str">
            <v>04.3344</v>
          </cell>
        </row>
        <row r="71">
          <cell r="A71" t="str">
            <v>04.3353</v>
          </cell>
          <cell r="B71" t="str">
            <v>BT moùng baûnï coù caàu coâng taùc M#200 ñaù 2x4 (TC keát hôïp ñaàm duøi)</v>
          </cell>
          <cell r="C71" t="str">
            <v>m 3</v>
          </cell>
          <cell r="D71">
            <v>389539</v>
          </cell>
          <cell r="E71">
            <v>41498</v>
          </cell>
          <cell r="F71">
            <v>4003</v>
          </cell>
          <cell r="G71" t="str">
            <v>04.3353</v>
          </cell>
        </row>
        <row r="72">
          <cell r="A72" t="str">
            <v>04.3354</v>
          </cell>
          <cell r="B72" t="str">
            <v>BT moùng baûnï coù caàu coâng taùc M#250 ñaù 2x4 (TC keát hôïp ñaàm duøi)</v>
          </cell>
          <cell r="C72" t="str">
            <v>m 3</v>
          </cell>
          <cell r="D72">
            <v>436341</v>
          </cell>
          <cell r="E72">
            <v>41498</v>
          </cell>
          <cell r="F72">
            <v>4003</v>
          </cell>
          <cell r="G72" t="str">
            <v>04.3354</v>
          </cell>
        </row>
        <row r="73">
          <cell r="A73" t="str">
            <v>04.3801</v>
          </cell>
          <cell r="B73" t="str">
            <v>Laép ñaët moùng neùo troïng löôïng £ 0,25T</v>
          </cell>
          <cell r="C73" t="str">
            <v>caùi</v>
          </cell>
          <cell r="D73">
            <v>4.4000000000000004</v>
          </cell>
          <cell r="E73">
            <v>11051</v>
          </cell>
          <cell r="F73">
            <v>0.15</v>
          </cell>
          <cell r="G73" t="str">
            <v>04.3801</v>
          </cell>
        </row>
        <row r="74">
          <cell r="A74" t="str">
            <v>04.3802</v>
          </cell>
          <cell r="B74" t="str">
            <v>Laép ñaët moùng neùo troïng löôïng £ 0,5T</v>
          </cell>
          <cell r="C74" t="str">
            <v>caùi</v>
          </cell>
          <cell r="D74">
            <v>0</v>
          </cell>
          <cell r="E74">
            <v>24214</v>
          </cell>
          <cell r="F74">
            <v>0</v>
          </cell>
          <cell r="G74" t="str">
            <v>04.3802</v>
          </cell>
        </row>
        <row r="75">
          <cell r="A75" t="str">
            <v>04.3803</v>
          </cell>
          <cell r="B75" t="str">
            <v>Laép ñaët moùng neùo troïng löôïng &gt; 0,5T</v>
          </cell>
          <cell r="C75" t="str">
            <v>caùi</v>
          </cell>
          <cell r="D75">
            <v>0</v>
          </cell>
          <cell r="E75">
            <v>42252</v>
          </cell>
          <cell r="F75">
            <v>0</v>
          </cell>
          <cell r="G75" t="str">
            <v>04.3803</v>
          </cell>
        </row>
        <row r="76">
          <cell r="A76" t="str">
            <v>05.4101</v>
          </cell>
          <cell r="B76" t="str">
            <v>Laép ñaët coät theùp baèng thuû coâng (chieáu cao £15m)</v>
          </cell>
          <cell r="C76" t="str">
            <v>taán</v>
          </cell>
          <cell r="D76">
            <v>4516</v>
          </cell>
          <cell r="E76">
            <v>183473</v>
          </cell>
          <cell r="F76">
            <v>0.15</v>
          </cell>
          <cell r="G76" t="str">
            <v>05.4101</v>
          </cell>
        </row>
        <row r="77">
          <cell r="A77" t="str">
            <v>05.4201</v>
          </cell>
          <cell r="B77" t="str">
            <v>Laép ñaët coät theùp baèng thuû coâng (chieáu cao £25m)</v>
          </cell>
          <cell r="C77" t="str">
            <v>taán</v>
          </cell>
          <cell r="D77">
            <v>9686</v>
          </cell>
          <cell r="E77">
            <v>201837</v>
          </cell>
          <cell r="F77">
            <v>4.5999999999999996</v>
          </cell>
          <cell r="G77" t="str">
            <v>05.4201</v>
          </cell>
        </row>
        <row r="78">
          <cell r="A78" t="str">
            <v>05.4301</v>
          </cell>
          <cell r="B78" t="str">
            <v>Laép ñaët coät theùp baèng thuû coâng (chieáu cao £40m)</v>
          </cell>
          <cell r="C78" t="str">
            <v>taán</v>
          </cell>
          <cell r="D78">
            <v>10330</v>
          </cell>
          <cell r="E78">
            <v>232064</v>
          </cell>
          <cell r="F78">
            <v>0.89999999999999991</v>
          </cell>
          <cell r="G78" t="str">
            <v>05.4301</v>
          </cell>
        </row>
        <row r="79">
          <cell r="A79" t="str">
            <v>05.4401</v>
          </cell>
          <cell r="B79" t="str">
            <v>Laép ñaët coät theùp baèng thuû coâng (chieáu cao £55m)</v>
          </cell>
          <cell r="C79" t="str">
            <v>taán</v>
          </cell>
          <cell r="D79">
            <v>12271</v>
          </cell>
          <cell r="E79">
            <v>266841</v>
          </cell>
          <cell r="F79">
            <v>34538</v>
          </cell>
          <cell r="G79" t="str">
            <v>05.4401</v>
          </cell>
        </row>
        <row r="80">
          <cell r="A80" t="str">
            <v>05.4501</v>
          </cell>
          <cell r="B80" t="str">
            <v>Laép ñaët coät theùp baèng thuû coâng (chieáu cao £70m)</v>
          </cell>
          <cell r="C80" t="str">
            <v>taán</v>
          </cell>
          <cell r="D80">
            <v>12915</v>
          </cell>
          <cell r="E80">
            <v>307143</v>
          </cell>
          <cell r="F80">
            <v>31084.199999999997</v>
          </cell>
          <cell r="G80" t="str">
            <v>05.4501</v>
          </cell>
        </row>
        <row r="81">
          <cell r="A81" t="str">
            <v>05.4601</v>
          </cell>
          <cell r="B81" t="str">
            <v>Laép ñaët coät theùp baèng thuû coâng (chieáu cao £85m)</v>
          </cell>
          <cell r="C81" t="str">
            <v>taán</v>
          </cell>
          <cell r="D81">
            <v>13558</v>
          </cell>
          <cell r="E81">
            <v>352808</v>
          </cell>
          <cell r="F81">
            <v>110000</v>
          </cell>
          <cell r="G81" t="str">
            <v>05.4601</v>
          </cell>
        </row>
        <row r="82">
          <cell r="A82" t="str">
            <v>05.4701</v>
          </cell>
          <cell r="B82" t="str">
            <v>Laép ñaët coät theùp baèng thuû coâng (chieáu cao £100m)</v>
          </cell>
          <cell r="C82" t="str">
            <v>taán</v>
          </cell>
          <cell r="D82">
            <v>13558</v>
          </cell>
          <cell r="E82">
            <v>405786</v>
          </cell>
          <cell r="F82">
            <v>141084.20000000001</v>
          </cell>
          <cell r="G82" t="str">
            <v>05.4701</v>
          </cell>
        </row>
        <row r="83">
          <cell r="A83" t="str">
            <v>05.5101</v>
          </cell>
          <cell r="B83" t="str">
            <v>Noái coät beâ toâng baèng maët bích (ÑH bình thöôøng)</v>
          </cell>
          <cell r="C83" t="str">
            <v>moái</v>
          </cell>
          <cell r="D83">
            <v>5407</v>
          </cell>
          <cell r="E83">
            <v>48753</v>
          </cell>
          <cell r="F83">
            <v>73000</v>
          </cell>
          <cell r="G83" t="str">
            <v>05.5101</v>
          </cell>
        </row>
        <row r="84">
          <cell r="A84" t="str">
            <v>05.5102</v>
          </cell>
          <cell r="B84" t="str">
            <v>Noái coät beâ toâng baèng maët bích (ÑH söôøn ñoài)</v>
          </cell>
          <cell r="C84" t="str">
            <v>moái</v>
          </cell>
          <cell r="D84">
            <v>5407</v>
          </cell>
          <cell r="E84">
            <v>51190</v>
          </cell>
          <cell r="F84">
            <v>68084.200000000012</v>
          </cell>
          <cell r="G84" t="str">
            <v>05.5102</v>
          </cell>
        </row>
        <row r="85">
          <cell r="A85" t="str">
            <v>05.5103</v>
          </cell>
          <cell r="B85" t="str">
            <v>Noái coät beâ toâng baèng maët bích (ÑH sình laày)</v>
          </cell>
          <cell r="C85" t="str">
            <v>moái</v>
          </cell>
          <cell r="D85">
            <v>13755</v>
          </cell>
          <cell r="E85">
            <v>58503</v>
          </cell>
          <cell r="F85">
            <v>0</v>
          </cell>
          <cell r="G85" t="str">
            <v>05.5103</v>
          </cell>
        </row>
        <row r="86">
          <cell r="A86" t="str">
            <v>05.5211</v>
          </cell>
          <cell r="B86" t="str">
            <v>Döïng coät beâ toâng baèng thuû coâng (chieáu cao £ 8m)</v>
          </cell>
          <cell r="C86" t="str">
            <v>coät</v>
          </cell>
          <cell r="D86">
            <v>8490</v>
          </cell>
          <cell r="E86">
            <v>74917</v>
          </cell>
          <cell r="F86">
            <v>0</v>
          </cell>
          <cell r="G86" t="str">
            <v>05.5211</v>
          </cell>
        </row>
        <row r="87">
          <cell r="A87" t="str">
            <v>05.5212</v>
          </cell>
          <cell r="B87" t="str">
            <v>Döïng coät beâ toâng baèng thuû coâng (chieáu cao £ 10m)</v>
          </cell>
          <cell r="C87" t="str">
            <v>coät</v>
          </cell>
          <cell r="D87">
            <v>8490</v>
          </cell>
          <cell r="E87">
            <v>80605</v>
          </cell>
          <cell r="F87">
            <v>0</v>
          </cell>
          <cell r="G87" t="str">
            <v>05.5212</v>
          </cell>
        </row>
        <row r="88">
          <cell r="A88" t="str">
            <v>05.5213</v>
          </cell>
          <cell r="B88" t="str">
            <v>Döïng coät beâ toâng baèng thuû coâng (chieáu cao £ 12m)</v>
          </cell>
          <cell r="C88" t="str">
            <v>coät</v>
          </cell>
          <cell r="D88">
            <v>8490</v>
          </cell>
          <cell r="E88">
            <v>86293</v>
          </cell>
          <cell r="F88" t="str">
            <v>§¸ d¨m  1x2            ®Ëp thñ c«ng    t¹i chç</v>
          </cell>
          <cell r="G88" t="str">
            <v>05.5213</v>
          </cell>
        </row>
        <row r="89">
          <cell r="A89" t="str">
            <v>05.5214</v>
          </cell>
          <cell r="B89" t="str">
            <v>Döïng coät beâ toâng baèng thuû coâng (chieáu cao £ 14m)</v>
          </cell>
          <cell r="C89" t="str">
            <v>coät</v>
          </cell>
          <cell r="D89">
            <v>8490</v>
          </cell>
          <cell r="E89">
            <v>107419</v>
          </cell>
          <cell r="F89">
            <v>0</v>
          </cell>
          <cell r="G89" t="str">
            <v>05.5214</v>
          </cell>
        </row>
        <row r="90">
          <cell r="A90" t="str">
            <v>05.5215</v>
          </cell>
          <cell r="B90" t="str">
            <v>Döïng coät beâ toâng baèng thuû coâng (chieáu cao £ 16m)</v>
          </cell>
          <cell r="C90" t="str">
            <v>coät</v>
          </cell>
          <cell r="D90">
            <v>9854</v>
          </cell>
          <cell r="E90">
            <v>116844</v>
          </cell>
          <cell r="F90">
            <v>0</v>
          </cell>
          <cell r="G90" t="str">
            <v>05.5215</v>
          </cell>
        </row>
        <row r="91">
          <cell r="A91" t="str">
            <v>05.5216</v>
          </cell>
          <cell r="B91" t="str">
            <v>Döïng coät beâ toâng baèng thuû coâng (chieáu cao £ 18m)</v>
          </cell>
          <cell r="C91" t="str">
            <v>coät</v>
          </cell>
          <cell r="D91">
            <v>9854</v>
          </cell>
          <cell r="E91">
            <v>152271</v>
          </cell>
          <cell r="F91">
            <v>0</v>
          </cell>
          <cell r="G91" t="str">
            <v>05.5216</v>
          </cell>
        </row>
        <row r="92">
          <cell r="A92" t="str">
            <v>05.5217</v>
          </cell>
          <cell r="B92" t="str">
            <v>Döïng coät beâ toâng baèng thuû coâng (chieáu cao £ 20m)</v>
          </cell>
          <cell r="C92" t="str">
            <v>coät</v>
          </cell>
          <cell r="D92">
            <v>9854</v>
          </cell>
          <cell r="E92">
            <v>177460</v>
          </cell>
          <cell r="F92">
            <v>0</v>
          </cell>
          <cell r="G92" t="str">
            <v>05.5217</v>
          </cell>
        </row>
        <row r="93">
          <cell r="A93" t="str">
            <v>05.5218</v>
          </cell>
          <cell r="B93" t="str">
            <v>Döïng coät beâ toâng baèng thuû coâng (chieáu cao &gt; 20m)</v>
          </cell>
          <cell r="C93" t="str">
            <v>coät</v>
          </cell>
          <cell r="D93">
            <v>9854</v>
          </cell>
          <cell r="E93">
            <v>193711</v>
          </cell>
          <cell r="F93">
            <v>0</v>
          </cell>
          <cell r="G93" t="str">
            <v>05.5218</v>
          </cell>
        </row>
        <row r="94">
          <cell r="A94" t="str">
            <v>05.6011</v>
          </cell>
          <cell r="B94" t="str">
            <v>Laép ñaët xaø theùp cho coät ñôõ (troïng löôïng 25 kg)</v>
          </cell>
          <cell r="C94" t="str">
            <v>boä</v>
          </cell>
          <cell r="D94">
            <v>1</v>
          </cell>
          <cell r="E94">
            <v>13161</v>
          </cell>
          <cell r="F94">
            <v>0</v>
          </cell>
          <cell r="G94" t="str">
            <v>05.6011</v>
          </cell>
        </row>
        <row r="95">
          <cell r="A95" t="str">
            <v>05.6021</v>
          </cell>
          <cell r="B95" t="str">
            <v>Laép ñaët xaø theùp cho coät ñôõ (troïng löôïng 50 kg)</v>
          </cell>
          <cell r="C95" t="str">
            <v>boä</v>
          </cell>
          <cell r="D95">
            <v>0.2</v>
          </cell>
          <cell r="E95">
            <v>17806</v>
          </cell>
          <cell r="F95">
            <v>0</v>
          </cell>
          <cell r="G95" t="str">
            <v>05.6021</v>
          </cell>
        </row>
        <row r="96">
          <cell r="A96" t="str">
            <v>05.6031</v>
          </cell>
          <cell r="B96" t="str">
            <v>Laép ñaët xaø theùp cho coät ñôõ (troïng löôïng 100 kg)</v>
          </cell>
          <cell r="C96" t="str">
            <v>boä</v>
          </cell>
          <cell r="D96">
            <v>34538</v>
          </cell>
          <cell r="E96">
            <v>23999</v>
          </cell>
          <cell r="F96">
            <v>0</v>
          </cell>
          <cell r="G96" t="str">
            <v>05.6031</v>
          </cell>
        </row>
        <row r="97">
          <cell r="A97" t="str">
            <v>05.6041</v>
          </cell>
          <cell r="B97" t="str">
            <v>Laép ñaët xaø theùp cho coät ñôõ (troïng löôïng 140 kg)</v>
          </cell>
          <cell r="C97" t="str">
            <v>boä</v>
          </cell>
          <cell r="D97">
            <v>678188.16799999983</v>
          </cell>
          <cell r="E97">
            <v>28799</v>
          </cell>
          <cell r="F97">
            <v>0</v>
          </cell>
          <cell r="G97" t="str">
            <v>05.6041</v>
          </cell>
        </row>
        <row r="98">
          <cell r="A98" t="str">
            <v>05.6051</v>
          </cell>
          <cell r="B98" t="str">
            <v>Laép ñaët xaø theùp cho coät ñôõ (troïng löôïng 230 kg)</v>
          </cell>
          <cell r="C98" t="str">
            <v>boä</v>
          </cell>
          <cell r="D98">
            <v>0.2</v>
          </cell>
          <cell r="E98">
            <v>39792</v>
          </cell>
          <cell r="F98">
            <v>0</v>
          </cell>
          <cell r="G98" t="str">
            <v>05.6051</v>
          </cell>
        </row>
        <row r="99">
          <cell r="A99" t="str">
            <v>05.6061</v>
          </cell>
          <cell r="B99" t="str">
            <v>Laép ñaët xaø theùp cho coät ñôõ (troïng löôïng 320 kg)</v>
          </cell>
          <cell r="C99" t="str">
            <v>boä</v>
          </cell>
          <cell r="D99">
            <v>4.96</v>
          </cell>
          <cell r="E99">
            <v>50785</v>
          </cell>
          <cell r="F99">
            <v>0</v>
          </cell>
          <cell r="G99" t="str">
            <v>05.6061</v>
          </cell>
        </row>
        <row r="100">
          <cell r="A100" t="str">
            <v>05.6071</v>
          </cell>
          <cell r="B100" t="str">
            <v>Laép ñaët xaø theùp cho coät ñôõ (troïng löôïng 410 kg)</v>
          </cell>
          <cell r="C100" t="str">
            <v>boä</v>
          </cell>
          <cell r="D100">
            <v>0</v>
          </cell>
          <cell r="E100">
            <v>59920</v>
          </cell>
          <cell r="F100">
            <v>0</v>
          </cell>
          <cell r="G100" t="str">
            <v>05.6071</v>
          </cell>
        </row>
        <row r="101">
          <cell r="A101" t="str">
            <v>05.6081</v>
          </cell>
          <cell r="B101" t="str">
            <v>Laép ñaët xaø theùp cho coät ñôõ (troïng löôïng 500 kg)</v>
          </cell>
          <cell r="C101" t="str">
            <v>boä</v>
          </cell>
          <cell r="D101">
            <v>0</v>
          </cell>
          <cell r="E101">
            <v>70759</v>
          </cell>
          <cell r="F101">
            <v>0</v>
          </cell>
          <cell r="G101" t="str">
            <v>05.6081</v>
          </cell>
        </row>
        <row r="102">
          <cell r="A102" t="str">
            <v>05.6012</v>
          </cell>
          <cell r="B102" t="str">
            <v>Laép ñaët xaø theùp cho coät neùo (troïng löôïng 25 kg)</v>
          </cell>
          <cell r="C102" t="str">
            <v>boä</v>
          </cell>
          <cell r="D102">
            <v>4.3</v>
          </cell>
          <cell r="E102">
            <v>17496</v>
          </cell>
          <cell r="F102">
            <v>0</v>
          </cell>
          <cell r="G102" t="str">
            <v>05.6012</v>
          </cell>
        </row>
        <row r="103">
          <cell r="A103" t="str">
            <v>05.6022</v>
          </cell>
          <cell r="B103" t="str">
            <v>Laép ñaët xaø theùp cho coät neùoõ (troïng löôïng 50 kg)</v>
          </cell>
          <cell r="C103" t="str">
            <v>boä</v>
          </cell>
          <cell r="D103">
            <v>4.5199999999999996</v>
          </cell>
          <cell r="E103">
            <v>23689</v>
          </cell>
          <cell r="F103">
            <v>0</v>
          </cell>
          <cell r="G103" t="str">
            <v>05.6022</v>
          </cell>
        </row>
        <row r="104">
          <cell r="A104" t="str">
            <v>05.6032</v>
          </cell>
          <cell r="B104" t="str">
            <v>Laép ñaët xaø theùp cho coät neùo (troïng löôïng 100 kg)</v>
          </cell>
          <cell r="C104" t="str">
            <v>boä</v>
          </cell>
          <cell r="D104">
            <v>19.635999999999996</v>
          </cell>
          <cell r="E104">
            <v>31896</v>
          </cell>
          <cell r="F104">
            <v>0</v>
          </cell>
          <cell r="G104" t="str">
            <v>05.6032</v>
          </cell>
        </row>
        <row r="105">
          <cell r="A105" t="str">
            <v>05.6042</v>
          </cell>
          <cell r="B105" t="str">
            <v>Laép ñaët xaø theùp cho coät neùo (troïng löôïng 140 kg)</v>
          </cell>
          <cell r="C105" t="str">
            <v>boä</v>
          </cell>
          <cell r="D105">
            <v>34538</v>
          </cell>
          <cell r="E105">
            <v>38244</v>
          </cell>
          <cell r="F105">
            <v>34538</v>
          </cell>
          <cell r="G105" t="str">
            <v>05.6042</v>
          </cell>
        </row>
        <row r="106">
          <cell r="A106" t="str">
            <v>05.6052</v>
          </cell>
          <cell r="B106" t="str">
            <v>Laép ñaët xaø theùp cho coät neùo (troïng löôïng 230 kg)</v>
          </cell>
          <cell r="C106" t="str">
            <v>boä</v>
          </cell>
          <cell r="D106">
            <v>767617.29180952371</v>
          </cell>
          <cell r="E106">
            <v>52798</v>
          </cell>
          <cell r="F106">
            <v>0</v>
          </cell>
          <cell r="G106" t="str">
            <v>05.6052</v>
          </cell>
        </row>
        <row r="107">
          <cell r="A107" t="str">
            <v>05.6062</v>
          </cell>
          <cell r="B107" t="str">
            <v>Laép ñaët xaø theùp cho coät neùo (troïng löôïng 320 kg)</v>
          </cell>
          <cell r="C107" t="str">
            <v>boä</v>
          </cell>
          <cell r="D107">
            <v>735000</v>
          </cell>
          <cell r="E107">
            <v>67507</v>
          </cell>
          <cell r="F107">
            <v>110000</v>
          </cell>
          <cell r="G107" t="str">
            <v>05.6062</v>
          </cell>
        </row>
        <row r="108">
          <cell r="A108" t="str">
            <v>05.6072</v>
          </cell>
          <cell r="B108" t="str">
            <v>Laép ñaët xaø theùp cho coät neùo (troïng löôïng 410 kg)</v>
          </cell>
          <cell r="C108" t="str">
            <v>boä</v>
          </cell>
          <cell r="D108">
            <v>1502617.2918095237</v>
          </cell>
          <cell r="E108">
            <v>79584</v>
          </cell>
          <cell r="F108">
            <v>110000</v>
          </cell>
          <cell r="G108" t="str">
            <v>05.6072</v>
          </cell>
        </row>
        <row r="109">
          <cell r="A109" t="str">
            <v>05.6082</v>
          </cell>
          <cell r="B109" t="str">
            <v>Laép ñaët xaø theùp cho coät neùo (troïng löôïng 500 kg)</v>
          </cell>
          <cell r="C109" t="str">
            <v>boä</v>
          </cell>
          <cell r="D109">
            <v>639000</v>
          </cell>
          <cell r="E109">
            <v>93984</v>
          </cell>
          <cell r="F109">
            <v>73000</v>
          </cell>
          <cell r="G109" t="str">
            <v>05.6082</v>
          </cell>
        </row>
        <row r="110">
          <cell r="A110" t="str">
            <v>05.6043</v>
          </cell>
          <cell r="B110" t="str">
            <v>Laép ñaët xaø theùp cho coät ñuùp (troïng löôïng 140 kg)</v>
          </cell>
          <cell r="C110" t="str">
            <v>boä</v>
          </cell>
          <cell r="D110">
            <v>863617.29180952371</v>
          </cell>
          <cell r="E110">
            <v>32515</v>
          </cell>
          <cell r="F110">
            <v>37000</v>
          </cell>
          <cell r="G110" t="str">
            <v>05.6043</v>
          </cell>
        </row>
        <row r="111">
          <cell r="A111" t="str">
            <v>05.6053</v>
          </cell>
          <cell r="B111" t="str">
            <v>Laép ñaët xaø theùp cho coät ñuùp (troïng löôïng 230 kg)</v>
          </cell>
          <cell r="C111" t="str">
            <v>boä</v>
          </cell>
          <cell r="D111">
            <v>0</v>
          </cell>
          <cell r="E111">
            <v>46295</v>
          </cell>
          <cell r="F111">
            <v>0</v>
          </cell>
          <cell r="G111" t="str">
            <v>05.6053</v>
          </cell>
        </row>
        <row r="112">
          <cell r="A112" t="str">
            <v>05.6063</v>
          </cell>
          <cell r="B112" t="str">
            <v>Laép ñaët xaø theùp cho coät ñuùp (troïng löôïng 320 kg)</v>
          </cell>
          <cell r="C112" t="str">
            <v>boä</v>
          </cell>
          <cell r="D112">
            <v>0</v>
          </cell>
          <cell r="E112">
            <v>58062</v>
          </cell>
          <cell r="F112" t="str">
            <v xml:space="preserve">         </v>
          </cell>
          <cell r="G112" t="str">
            <v>05.6063</v>
          </cell>
        </row>
        <row r="113">
          <cell r="A113" t="str">
            <v>05.6073</v>
          </cell>
          <cell r="B113" t="str">
            <v>Laép ñaët xaø theùp cho coät ñuùp (troïng löôïng 410 kg)</v>
          </cell>
          <cell r="C113" t="str">
            <v>boä</v>
          </cell>
          <cell r="D113">
            <v>0</v>
          </cell>
          <cell r="E113">
            <v>64101</v>
          </cell>
          <cell r="F113">
            <v>0</v>
          </cell>
          <cell r="G113" t="str">
            <v>05.6073</v>
          </cell>
        </row>
        <row r="114">
          <cell r="A114" t="str">
            <v>05.6083</v>
          </cell>
          <cell r="B114" t="str">
            <v>Laép ñaët xaø theùp cho coät ñuùp (troïng löôïng 500 kg)</v>
          </cell>
          <cell r="C114" t="str">
            <v>boä</v>
          </cell>
          <cell r="D114">
            <v>0</v>
          </cell>
          <cell r="E114">
            <v>69985</v>
          </cell>
          <cell r="F114">
            <v>0</v>
          </cell>
          <cell r="G114" t="str">
            <v>05.6083</v>
          </cell>
        </row>
        <row r="115">
          <cell r="A115" t="str">
            <v>05.6093</v>
          </cell>
          <cell r="B115" t="str">
            <v>Laép ñaët xaø theùp cho coät ñuùp (troïng löôïng 750 kg)</v>
          </cell>
          <cell r="C115" t="str">
            <v>boä</v>
          </cell>
          <cell r="D115">
            <v>0</v>
          </cell>
          <cell r="E115">
            <v>89648</v>
          </cell>
          <cell r="F115">
            <v>0</v>
          </cell>
          <cell r="G115" t="str">
            <v>05.6093</v>
          </cell>
        </row>
        <row r="116">
          <cell r="A116" t="str">
            <v>05.6103</v>
          </cell>
          <cell r="B116" t="str">
            <v>Laép ñaët xaø theùp cho coät ñuùp (troïng löôïng 1000 kg)</v>
          </cell>
          <cell r="C116" t="str">
            <v>boä</v>
          </cell>
          <cell r="D116">
            <v>0</v>
          </cell>
          <cell r="E116">
            <v>105751</v>
          </cell>
          <cell r="F116">
            <v>0</v>
          </cell>
          <cell r="G116" t="str">
            <v>05.6103</v>
          </cell>
        </row>
        <row r="117">
          <cell r="A117" t="str">
            <v>05.6044</v>
          </cell>
          <cell r="B117" t="str">
            <v>Laép ñaët xaø theùp cho coät ñuùp (troïng löôïng 140 kg)</v>
          </cell>
          <cell r="C117" t="str">
            <v>boä</v>
          </cell>
          <cell r="D117">
            <v>0</v>
          </cell>
          <cell r="E117">
            <v>36076</v>
          </cell>
          <cell r="F117">
            <v>0</v>
          </cell>
          <cell r="G117" t="str">
            <v>05.6044</v>
          </cell>
        </row>
        <row r="118">
          <cell r="A118" t="str">
            <v>05.6054</v>
          </cell>
          <cell r="B118" t="str">
            <v>Laép ñaët xaø theùp cho coät ñuùp (troïng löôïng 230 kg)</v>
          </cell>
          <cell r="C118" t="str">
            <v>boä</v>
          </cell>
          <cell r="D118">
            <v>0</v>
          </cell>
          <cell r="E118">
            <v>51559</v>
          </cell>
          <cell r="F118">
            <v>0</v>
          </cell>
          <cell r="G118" t="str">
            <v>05.6054</v>
          </cell>
        </row>
        <row r="119">
          <cell r="A119" t="str">
            <v>05.6064</v>
          </cell>
          <cell r="B119" t="str">
            <v>Laép ñaët xaø theùp cho coät ñuùp (troïng löôïng 320 kg)</v>
          </cell>
          <cell r="C119" t="str">
            <v>boä</v>
          </cell>
          <cell r="D119">
            <v>0</v>
          </cell>
          <cell r="E119">
            <v>64565</v>
          </cell>
          <cell r="F119">
            <v>0</v>
          </cell>
          <cell r="G119" t="str">
            <v>05.6064</v>
          </cell>
        </row>
        <row r="120">
          <cell r="A120" t="str">
            <v>05.6074</v>
          </cell>
          <cell r="B120" t="str">
            <v>Laép ñaët xaø theùp cho coät ñuùp (troïng löôïng 410 kg)</v>
          </cell>
          <cell r="C120" t="str">
            <v>boä</v>
          </cell>
          <cell r="D120" t="str">
            <v>§¬n vÞ</v>
          </cell>
          <cell r="E120">
            <v>71223</v>
          </cell>
          <cell r="F120" t="str">
            <v>HÖ sè bËc hµng</v>
          </cell>
          <cell r="G120" t="str">
            <v>05.6074</v>
          </cell>
        </row>
        <row r="121">
          <cell r="A121" t="str">
            <v>05.6084</v>
          </cell>
          <cell r="B121" t="str">
            <v>Laép ñaët xaø theùp cho coät ñuùp (troïng löôïng 500 kg)</v>
          </cell>
          <cell r="C121" t="str">
            <v>boä</v>
          </cell>
          <cell r="D121">
            <v>0</v>
          </cell>
          <cell r="E121">
            <v>77726</v>
          </cell>
          <cell r="F121">
            <v>0</v>
          </cell>
          <cell r="G121" t="str">
            <v>05.6084</v>
          </cell>
        </row>
        <row r="122">
          <cell r="A122" t="str">
            <v>05.6094</v>
          </cell>
          <cell r="B122" t="str">
            <v>Laép ñaët xaø theùp cho coät ñuùp (troïng löôïng 750 kg)</v>
          </cell>
          <cell r="C122" t="str">
            <v>boä</v>
          </cell>
          <cell r="D122">
            <v>0</v>
          </cell>
          <cell r="E122">
            <v>99558</v>
          </cell>
          <cell r="F122">
            <v>1.3</v>
          </cell>
          <cell r="G122" t="str">
            <v>05.6094</v>
          </cell>
        </row>
        <row r="123">
          <cell r="A123" t="str">
            <v>05.6104</v>
          </cell>
          <cell r="B123" t="str">
            <v>Laép ñaët xaø theùp cho coät ñuùp (troïng löôïng 1000 kg)</v>
          </cell>
          <cell r="C123" t="str">
            <v>boä</v>
          </cell>
          <cell r="D123">
            <v>0</v>
          </cell>
          <cell r="E123">
            <v>117518</v>
          </cell>
          <cell r="F123">
            <v>1.3</v>
          </cell>
          <cell r="G123" t="str">
            <v>05.6104</v>
          </cell>
        </row>
        <row r="124">
          <cell r="A124" t="str">
            <v>06.1105</v>
          </cell>
          <cell r="B124" t="str">
            <v>Laép ñaët söù ñöùng 22 kV</v>
          </cell>
          <cell r="C124" t="str">
            <v>söù</v>
          </cell>
          <cell r="D124">
            <v>155</v>
          </cell>
          <cell r="E124">
            <v>3499.2</v>
          </cell>
          <cell r="F124">
            <v>0</v>
          </cell>
          <cell r="G124" t="str">
            <v>06.1105</v>
          </cell>
        </row>
        <row r="125">
          <cell r="A125" t="str">
            <v>06.1106</v>
          </cell>
          <cell r="B125" t="str">
            <v>Laép ñaët söù ñöùng 35 kV</v>
          </cell>
          <cell r="C125" t="str">
            <v>söù</v>
          </cell>
          <cell r="D125">
            <v>155</v>
          </cell>
          <cell r="E125">
            <v>4459.2</v>
          </cell>
          <cell r="F125">
            <v>0</v>
          </cell>
          <cell r="G125" t="str">
            <v>06.1106</v>
          </cell>
        </row>
        <row r="126">
          <cell r="A126" t="str">
            <v>06.1213</v>
          </cell>
          <cell r="B126" t="str">
            <v>Laép ñaët söù ñöùng haï theá loaïi 2 söù</v>
          </cell>
          <cell r="C126" t="str">
            <v>söù</v>
          </cell>
          <cell r="D126">
            <v>4735.5</v>
          </cell>
          <cell r="E126">
            <v>2884.3</v>
          </cell>
          <cell r="F126">
            <v>0</v>
          </cell>
          <cell r="G126" t="str">
            <v>06.1213</v>
          </cell>
        </row>
        <row r="127">
          <cell r="A127" t="str">
            <v>06.1214</v>
          </cell>
          <cell r="B127" t="str">
            <v>Laép ñaët söù ñöùng haï theá loaïi 3 söù</v>
          </cell>
          <cell r="C127" t="str">
            <v>söù</v>
          </cell>
          <cell r="D127">
            <v>14490</v>
          </cell>
          <cell r="E127">
            <v>4017.4</v>
          </cell>
          <cell r="F127">
            <v>0</v>
          </cell>
          <cell r="G127" t="str">
            <v>06.1214</v>
          </cell>
        </row>
        <row r="128">
          <cell r="A128" t="str">
            <v>06.1215</v>
          </cell>
          <cell r="B128" t="str">
            <v>Laép ñaët söù ñöùng haï theá loaïi 4 söù</v>
          </cell>
          <cell r="C128" t="str">
            <v>söù</v>
          </cell>
          <cell r="D128">
            <v>21000</v>
          </cell>
          <cell r="E128">
            <v>5665.5</v>
          </cell>
          <cell r="F128">
            <v>0</v>
          </cell>
          <cell r="G128" t="str">
            <v>06.1215</v>
          </cell>
        </row>
        <row r="129">
          <cell r="A129" t="str">
            <v>06.1411</v>
          </cell>
          <cell r="B129" t="str">
            <v>Laép ñaët chuoãi söù ñôõ £ 2 baùt chieàu cao £ 20m</v>
          </cell>
          <cell r="C129" t="str">
            <v>chuoãi</v>
          </cell>
          <cell r="D129">
            <v>405</v>
          </cell>
          <cell r="E129">
            <v>2925</v>
          </cell>
          <cell r="F129">
            <v>0</v>
          </cell>
          <cell r="G129" t="str">
            <v>06.1411</v>
          </cell>
        </row>
        <row r="130">
          <cell r="A130" t="str">
            <v>06.1412</v>
          </cell>
          <cell r="B130" t="str">
            <v>Laép ñaët chuoãi söù ñôõ £ 2 baùt chieàu cao £ 30m</v>
          </cell>
          <cell r="C130" t="str">
            <v>chuoãi</v>
          </cell>
          <cell r="D130">
            <v>405</v>
          </cell>
          <cell r="E130">
            <v>3738</v>
          </cell>
          <cell r="F130">
            <v>0</v>
          </cell>
          <cell r="G130" t="str">
            <v>06.1412</v>
          </cell>
        </row>
        <row r="131">
          <cell r="A131" t="str">
            <v>06.1421</v>
          </cell>
          <cell r="B131" t="str">
            <v>Laép ñaët chuoãi söù ñôõ £ 5 baùt chieàu cao £ 20m</v>
          </cell>
          <cell r="C131" t="str">
            <v>chuoãi</v>
          </cell>
          <cell r="D131">
            <v>610</v>
          </cell>
          <cell r="E131">
            <v>6500</v>
          </cell>
          <cell r="F131">
            <v>0</v>
          </cell>
          <cell r="G131" t="str">
            <v>06.1421</v>
          </cell>
        </row>
        <row r="132">
          <cell r="A132" t="str">
            <v>06.1422</v>
          </cell>
          <cell r="B132" t="str">
            <v>Laép ñaët chuoãi söù ñôõ £ 5 baùt chieàu cao £ 30m</v>
          </cell>
          <cell r="C132" t="str">
            <v>chuoãi</v>
          </cell>
          <cell r="D132">
            <v>610</v>
          </cell>
          <cell r="E132">
            <v>6825</v>
          </cell>
          <cell r="F132">
            <v>0</v>
          </cell>
          <cell r="G132" t="str">
            <v>06.1422</v>
          </cell>
        </row>
        <row r="133">
          <cell r="A133" t="str">
            <v>06.1431</v>
          </cell>
          <cell r="B133" t="str">
            <v>Laép ñaët chuoãi söù ñôõ £ 8 baùt chieàu cao £ 20m</v>
          </cell>
          <cell r="C133" t="str">
            <v>chuoãi</v>
          </cell>
          <cell r="D133">
            <v>975</v>
          </cell>
          <cell r="E133">
            <v>10401</v>
          </cell>
          <cell r="F133">
            <v>0</v>
          </cell>
          <cell r="G133" t="str">
            <v>06.1431</v>
          </cell>
        </row>
        <row r="134">
          <cell r="A134" t="str">
            <v>06.1432</v>
          </cell>
          <cell r="B134" t="str">
            <v>Laép ñaët chuoãi söù ñôõ £ 8 baùt chieàu cao £ 30m</v>
          </cell>
          <cell r="C134" t="str">
            <v>chuoãi</v>
          </cell>
          <cell r="D134">
            <v>975</v>
          </cell>
          <cell r="E134">
            <v>10888</v>
          </cell>
          <cell r="F134">
            <v>0</v>
          </cell>
          <cell r="G134" t="str">
            <v>06.1432</v>
          </cell>
        </row>
        <row r="135">
          <cell r="A135" t="str">
            <v>06.1441</v>
          </cell>
          <cell r="B135" t="str">
            <v>Laép ñaët chuoãi söù ñôõ £ 11 baùt chieàu cao £ 20m</v>
          </cell>
          <cell r="C135" t="str">
            <v>chuoãi</v>
          </cell>
          <cell r="D135">
            <v>1335</v>
          </cell>
          <cell r="E135">
            <v>14626</v>
          </cell>
          <cell r="F135">
            <v>0</v>
          </cell>
          <cell r="G135" t="str">
            <v>06.1441</v>
          </cell>
        </row>
        <row r="136">
          <cell r="A136" t="str">
            <v>06.1442</v>
          </cell>
          <cell r="B136" t="str">
            <v>Laép ñaët chuoãi söù ñôõ £ 11 baùt chieàu cao £ 30m</v>
          </cell>
          <cell r="C136" t="str">
            <v>chuoãi</v>
          </cell>
          <cell r="D136">
            <v>1335</v>
          </cell>
          <cell r="E136">
            <v>15438</v>
          </cell>
          <cell r="F136">
            <v>0</v>
          </cell>
          <cell r="G136" t="str">
            <v>06.1442</v>
          </cell>
        </row>
        <row r="137">
          <cell r="A137" t="str">
            <v>06.1511</v>
          </cell>
          <cell r="B137" t="str">
            <v>Laép ñaët chuoãi söù neùo £ 2 baùt chieàu cao £ 20m</v>
          </cell>
          <cell r="C137" t="str">
            <v>chuoãi</v>
          </cell>
          <cell r="D137">
            <v>405</v>
          </cell>
          <cell r="E137">
            <v>3088</v>
          </cell>
          <cell r="F137">
            <v>0</v>
          </cell>
          <cell r="G137" t="str">
            <v>06.1511</v>
          </cell>
        </row>
        <row r="138">
          <cell r="A138" t="str">
            <v>06.1512</v>
          </cell>
          <cell r="B138" t="str">
            <v>Laép ñaët chuoãi söù neùo £ 2 baùt chieàu cao £ 30m</v>
          </cell>
          <cell r="C138" t="str">
            <v>chuoãi</v>
          </cell>
          <cell r="D138">
            <v>405</v>
          </cell>
          <cell r="E138">
            <v>3900</v>
          </cell>
          <cell r="F138">
            <v>0</v>
          </cell>
          <cell r="G138" t="str">
            <v>06.1512</v>
          </cell>
        </row>
        <row r="139">
          <cell r="A139" t="str">
            <v>06.1521</v>
          </cell>
          <cell r="B139" t="str">
            <v>Laép ñaët chuoãi söù neùo £ 5 baùt chieàu cao £ 20m</v>
          </cell>
          <cell r="C139" t="str">
            <v>chuoãi</v>
          </cell>
          <cell r="D139">
            <v>610</v>
          </cell>
          <cell r="E139">
            <v>7313</v>
          </cell>
          <cell r="F139">
            <v>0</v>
          </cell>
          <cell r="G139" t="str">
            <v>06.1521</v>
          </cell>
        </row>
        <row r="140">
          <cell r="A140" t="str">
            <v>06.1522</v>
          </cell>
          <cell r="B140" t="str">
            <v>Laép ñaët chuoãi söù neùo £ 5 baùt chieàu cao £ 30m</v>
          </cell>
          <cell r="C140" t="str">
            <v>chuoãi</v>
          </cell>
          <cell r="D140">
            <v>610</v>
          </cell>
          <cell r="E140">
            <v>7638</v>
          </cell>
          <cell r="F140">
            <v>0</v>
          </cell>
          <cell r="G140" t="str">
            <v>06.1522</v>
          </cell>
        </row>
        <row r="141">
          <cell r="A141" t="str">
            <v>06.1531</v>
          </cell>
          <cell r="B141" t="str">
            <v>Laép ñaët chuoãi söù neùo £ 8 baùt chieàu cao £ 20m</v>
          </cell>
          <cell r="C141" t="str">
            <v>chuoãi</v>
          </cell>
          <cell r="D141">
            <v>975</v>
          </cell>
          <cell r="E141">
            <v>11538</v>
          </cell>
          <cell r="F141">
            <v>0</v>
          </cell>
          <cell r="G141" t="str">
            <v>06.1531</v>
          </cell>
        </row>
        <row r="142">
          <cell r="A142" t="str">
            <v>06.1532</v>
          </cell>
          <cell r="B142" t="str">
            <v>Laép ñaët chuoãi söù neùo £ 8 baùt chieàu cao £ 30m</v>
          </cell>
          <cell r="C142" t="str">
            <v>chuoãi</v>
          </cell>
          <cell r="D142">
            <v>975</v>
          </cell>
          <cell r="E142">
            <v>12188</v>
          </cell>
          <cell r="F142">
            <v>0</v>
          </cell>
          <cell r="G142" t="str">
            <v>06.1532</v>
          </cell>
        </row>
        <row r="143">
          <cell r="A143" t="str">
            <v>06.1541</v>
          </cell>
          <cell r="B143" t="str">
            <v>Laép ñaët chuoãi söù neùo £ 11 baùt chieàu cao £ 20m</v>
          </cell>
          <cell r="C143" t="str">
            <v>chuoãi</v>
          </cell>
          <cell r="D143">
            <v>1335</v>
          </cell>
          <cell r="E143">
            <v>16413</v>
          </cell>
          <cell r="F143">
            <v>0</v>
          </cell>
          <cell r="G143" t="str">
            <v>06.1541</v>
          </cell>
        </row>
        <row r="144">
          <cell r="A144" t="str">
            <v>06.1542</v>
          </cell>
          <cell r="B144" t="str">
            <v>Laép ñaët chuoãi söù neùo £ 11 baùt chieàu cao £ 30m</v>
          </cell>
          <cell r="C144" t="str">
            <v>chuoãi</v>
          </cell>
          <cell r="D144">
            <v>1335</v>
          </cell>
          <cell r="E144">
            <v>17389</v>
          </cell>
          <cell r="F144">
            <v>0</v>
          </cell>
          <cell r="G144" t="str">
            <v>06.1542</v>
          </cell>
        </row>
        <row r="145">
          <cell r="A145" t="str">
            <v>06.2011</v>
          </cell>
          <cell r="B145" t="str">
            <v>Laép taï choáng rung (Coät coù chieàu cao £ 20m)</v>
          </cell>
          <cell r="C145" t="str">
            <v>boä</v>
          </cell>
          <cell r="D145">
            <v>0</v>
          </cell>
          <cell r="E145">
            <v>5850</v>
          </cell>
          <cell r="F145">
            <v>0</v>
          </cell>
          <cell r="G145" t="str">
            <v>06.2011</v>
          </cell>
        </row>
        <row r="146">
          <cell r="A146" t="str">
            <v>06.2012</v>
          </cell>
          <cell r="B146" t="str">
            <v>Laép taï choáng rung (Coät coù chieàu cao £ 30m)</v>
          </cell>
          <cell r="C146" t="str">
            <v>boä</v>
          </cell>
          <cell r="D146">
            <v>0</v>
          </cell>
          <cell r="E146">
            <v>6175</v>
          </cell>
          <cell r="F146">
            <v>0</v>
          </cell>
          <cell r="G146" t="str">
            <v>06.2012</v>
          </cell>
        </row>
        <row r="147">
          <cell r="A147" t="str">
            <v>06.2013</v>
          </cell>
          <cell r="B147" t="str">
            <v>Laép taï choáng rung (Coät coù chieàu cao £ 40m)</v>
          </cell>
          <cell r="C147" t="str">
            <v>boä</v>
          </cell>
          <cell r="D147">
            <v>0</v>
          </cell>
          <cell r="E147">
            <v>6988</v>
          </cell>
          <cell r="F147">
            <v>0</v>
          </cell>
          <cell r="G147" t="str">
            <v>06.2013</v>
          </cell>
        </row>
        <row r="148">
          <cell r="A148" t="str">
            <v>06.2014</v>
          </cell>
          <cell r="B148" t="str">
            <v>Laép taï choáng rung (Coät coù chieàu cao £ 50m)</v>
          </cell>
          <cell r="C148" t="str">
            <v>boä</v>
          </cell>
          <cell r="D148">
            <v>0</v>
          </cell>
          <cell r="E148">
            <v>7963</v>
          </cell>
          <cell r="F148">
            <v>0</v>
          </cell>
          <cell r="G148" t="str">
            <v>06.2014</v>
          </cell>
        </row>
        <row r="149">
          <cell r="A149" t="str">
            <v>06.2015</v>
          </cell>
          <cell r="B149" t="str">
            <v>Laép taï choáng rung (Coät coù chieàu cao &gt; 50m)</v>
          </cell>
          <cell r="C149" t="str">
            <v>boä</v>
          </cell>
          <cell r="D149">
            <v>0</v>
          </cell>
          <cell r="E149">
            <v>8776</v>
          </cell>
          <cell r="F149">
            <v>0</v>
          </cell>
          <cell r="G149" t="str">
            <v>06.2015</v>
          </cell>
        </row>
        <row r="150">
          <cell r="A150" t="str">
            <v>06.2110</v>
          </cell>
          <cell r="B150" t="str">
            <v>Laép ñaët coå deà</v>
          </cell>
          <cell r="C150" t="str">
            <v>boä</v>
          </cell>
          <cell r="D150">
            <v>0</v>
          </cell>
          <cell r="E150">
            <v>5688</v>
          </cell>
          <cell r="F150">
            <v>0</v>
          </cell>
          <cell r="G150" t="str">
            <v>06.2110</v>
          </cell>
        </row>
        <row r="151">
          <cell r="A151" t="str">
            <v>06.2120</v>
          </cell>
          <cell r="B151" t="str">
            <v xml:space="preserve">Laép ñaët daây neùo </v>
          </cell>
          <cell r="C151" t="str">
            <v>boä</v>
          </cell>
          <cell r="D151">
            <v>0</v>
          </cell>
          <cell r="E151">
            <v>7313</v>
          </cell>
          <cell r="F151">
            <v>0</v>
          </cell>
          <cell r="G151" t="str">
            <v>06.2120</v>
          </cell>
        </row>
        <row r="152">
          <cell r="A152" t="str">
            <v>06.2141</v>
          </cell>
          <cell r="B152" t="str">
            <v>Laép ñaët khoùa ñôõ daây choáng seùt tieát dieän £ 70 (Coät coù chieàu cao £ 20m)</v>
          </cell>
          <cell r="C152" t="str">
            <v>boä</v>
          </cell>
          <cell r="D152">
            <v>0</v>
          </cell>
          <cell r="E152">
            <v>1788</v>
          </cell>
          <cell r="F152">
            <v>0</v>
          </cell>
          <cell r="G152" t="str">
            <v>06.2141</v>
          </cell>
        </row>
        <row r="153">
          <cell r="A153" t="str">
            <v>06.2142</v>
          </cell>
          <cell r="B153" t="str">
            <v>Laép ñaët khoùa ñôõ daây choáng seùt tieát dieän £ 70 (Coät coù chieàu cao £ 30m)</v>
          </cell>
          <cell r="C153" t="str">
            <v>boä</v>
          </cell>
          <cell r="D153">
            <v>0</v>
          </cell>
          <cell r="E153">
            <v>1950</v>
          </cell>
          <cell r="F153">
            <v>0</v>
          </cell>
          <cell r="G153" t="str">
            <v>06.2142</v>
          </cell>
        </row>
        <row r="154">
          <cell r="A154" t="str">
            <v>06.2151</v>
          </cell>
          <cell r="B154" t="str">
            <v>Laép ñaët khoùa ñôõ daây choáng seùt tieát dieän £ 240 (Coät coù chieàu cao £ 20m)</v>
          </cell>
          <cell r="C154" t="str">
            <v>boä</v>
          </cell>
          <cell r="D154">
            <v>75046</v>
          </cell>
          <cell r="E154">
            <v>2763</v>
          </cell>
          <cell r="F154">
            <v>0</v>
          </cell>
          <cell r="G154" t="str">
            <v>06.2151</v>
          </cell>
        </row>
        <row r="155">
          <cell r="A155" t="str">
            <v>06.2152</v>
          </cell>
          <cell r="B155" t="str">
            <v>Laép ñaët khoùa ñôõ daây choáng seùt tieát dieän £ 240 (Coät coù chieàu cao £ 30m)</v>
          </cell>
          <cell r="C155" t="str">
            <v>boä</v>
          </cell>
          <cell r="D155">
            <v>0</v>
          </cell>
          <cell r="E155">
            <v>2925</v>
          </cell>
          <cell r="F155">
            <v>0</v>
          </cell>
          <cell r="G155" t="str">
            <v>06.2152</v>
          </cell>
        </row>
        <row r="156">
          <cell r="A156" t="str">
            <v>06.2161</v>
          </cell>
          <cell r="B156" t="str">
            <v>Laép ñaët khoùa ñôõ daây choáng seùt tieát dieän &gt; 240 (Coät coù chieàu cao £ 20m)</v>
          </cell>
          <cell r="C156" t="str">
            <v>boä</v>
          </cell>
          <cell r="D156">
            <v>0</v>
          </cell>
          <cell r="E156">
            <v>5688</v>
          </cell>
          <cell r="F156">
            <v>0</v>
          </cell>
          <cell r="G156" t="str">
            <v>06.2161</v>
          </cell>
        </row>
        <row r="157">
          <cell r="A157" t="str">
            <v>06.2162</v>
          </cell>
          <cell r="B157" t="str">
            <v>Laép ñaët khoùa ñôõ daây choáng seùt tieát dieän &gt; 240 (Coät coù chieàu cao £ 30m)</v>
          </cell>
          <cell r="C157" t="str">
            <v>boä</v>
          </cell>
          <cell r="D157">
            <v>0</v>
          </cell>
          <cell r="E157">
            <v>5850</v>
          </cell>
          <cell r="F157">
            <v>0</v>
          </cell>
          <cell r="G157" t="str">
            <v>06.2162</v>
          </cell>
        </row>
        <row r="158">
          <cell r="A158" t="str">
            <v>06.5011</v>
          </cell>
          <cell r="B158" t="str">
            <v>Vöôït ñöôøng daây thoâng tin tieát dieän daây £ 50</v>
          </cell>
          <cell r="C158" t="str">
            <v>V.trí</v>
          </cell>
          <cell r="D158">
            <v>75046</v>
          </cell>
          <cell r="E158">
            <v>78346</v>
          </cell>
          <cell r="F158">
            <v>0</v>
          </cell>
          <cell r="G158" t="str">
            <v>06.5011</v>
          </cell>
        </row>
        <row r="159">
          <cell r="A159" t="str">
            <v>06.5012</v>
          </cell>
          <cell r="B159" t="str">
            <v>Vöôït ñöôøng daây thoâng tin tieát dieän daây £ 95</v>
          </cell>
          <cell r="C159" t="str">
            <v>V.trí</v>
          </cell>
          <cell r="D159">
            <v>104623</v>
          </cell>
          <cell r="E159">
            <v>90887</v>
          </cell>
          <cell r="F159">
            <v>0</v>
          </cell>
          <cell r="G159" t="str">
            <v>06.5012</v>
          </cell>
        </row>
        <row r="160">
          <cell r="A160" t="str">
            <v>06.5013</v>
          </cell>
          <cell r="B160" t="str">
            <v>Vöôït ñöôøng daây thoâng tin tieát dieän daây £ 150</v>
          </cell>
          <cell r="C160" t="str">
            <v>V.trí</v>
          </cell>
          <cell r="D160">
            <v>134516</v>
          </cell>
          <cell r="E160">
            <v>127737</v>
          </cell>
          <cell r="F160">
            <v>0</v>
          </cell>
          <cell r="G160" t="str">
            <v>06.5013</v>
          </cell>
        </row>
        <row r="161">
          <cell r="A161" t="str">
            <v>06.5014</v>
          </cell>
          <cell r="B161" t="str">
            <v>Vöôït ñöôøng daây thoâng tin tieát dieän daây £ 240</v>
          </cell>
          <cell r="C161" t="str">
            <v>V.trí</v>
          </cell>
          <cell r="D161">
            <v>163462</v>
          </cell>
          <cell r="E161">
            <v>143530</v>
          </cell>
          <cell r="F161">
            <v>0</v>
          </cell>
          <cell r="G161" t="str">
            <v>06.5014</v>
          </cell>
        </row>
        <row r="162">
          <cell r="A162" t="str">
            <v>06.5015</v>
          </cell>
          <cell r="B162" t="str">
            <v>Vöôït ñöôøng daây thoâng tin tieát dieän daây &gt; 240</v>
          </cell>
          <cell r="C162" t="str">
            <v>V.trí</v>
          </cell>
          <cell r="D162">
            <v>223247</v>
          </cell>
          <cell r="E162">
            <v>226521</v>
          </cell>
          <cell r="F162">
            <v>0</v>
          </cell>
          <cell r="G162" t="str">
            <v>06.5015</v>
          </cell>
        </row>
        <row r="163">
          <cell r="A163" t="str">
            <v>06.5011</v>
          </cell>
          <cell r="B163" t="str">
            <v>Vöôït ñöôøng daây haï theá tieát dieän daây £ 50</v>
          </cell>
          <cell r="C163" t="str">
            <v>V.trí</v>
          </cell>
          <cell r="D163">
            <v>75046</v>
          </cell>
          <cell r="E163">
            <v>78346</v>
          </cell>
          <cell r="F163">
            <v>0</v>
          </cell>
          <cell r="G163" t="str">
            <v>06.5011</v>
          </cell>
        </row>
        <row r="164">
          <cell r="A164" t="str">
            <v>06.5012</v>
          </cell>
          <cell r="B164" t="str">
            <v>Vöôït ñöôøng daây haï theá tieát dieän daây £ 95</v>
          </cell>
          <cell r="C164" t="str">
            <v>V.trí</v>
          </cell>
          <cell r="D164">
            <v>104623</v>
          </cell>
          <cell r="E164">
            <v>90887</v>
          </cell>
          <cell r="F164">
            <v>0</v>
          </cell>
          <cell r="G164" t="str">
            <v>06.5012</v>
          </cell>
        </row>
        <row r="165">
          <cell r="A165" t="str">
            <v>06.5013</v>
          </cell>
          <cell r="B165" t="str">
            <v>Vöôït ñöôøng daây haï theá tieát dieän daây £ 150</v>
          </cell>
          <cell r="C165" t="str">
            <v>V.trí</v>
          </cell>
          <cell r="D165">
            <v>134516</v>
          </cell>
          <cell r="E165">
            <v>127737</v>
          </cell>
          <cell r="F165">
            <v>0</v>
          </cell>
          <cell r="G165" t="str">
            <v>06.5013</v>
          </cell>
        </row>
        <row r="166">
          <cell r="A166" t="str">
            <v>06.5014</v>
          </cell>
          <cell r="B166" t="str">
            <v>Vöôït ñöôøng daây haï theá tieát dieän daây £ 240</v>
          </cell>
          <cell r="C166" t="str">
            <v>V.trí</v>
          </cell>
          <cell r="D166">
            <v>163462</v>
          </cell>
          <cell r="E166">
            <v>143530</v>
          </cell>
          <cell r="F166">
            <v>0</v>
          </cell>
          <cell r="G166" t="str">
            <v>06.5014</v>
          </cell>
        </row>
        <row r="167">
          <cell r="A167" t="str">
            <v>06.5015</v>
          </cell>
          <cell r="B167" t="str">
            <v>Vöôït ñöôøng daây haï theá tieát dieän daây &gt; 240</v>
          </cell>
          <cell r="C167" t="str">
            <v>V.trí</v>
          </cell>
          <cell r="D167">
            <v>223247</v>
          </cell>
          <cell r="E167">
            <v>226521</v>
          </cell>
          <cell r="F167">
            <v>0</v>
          </cell>
          <cell r="G167" t="str">
            <v>06.5015</v>
          </cell>
        </row>
        <row r="168">
          <cell r="A168" t="str">
            <v>06.5021</v>
          </cell>
          <cell r="B168" t="str">
            <v>Vöôït ñöôøng daây 35 kV tieát dieän daây £ 50</v>
          </cell>
          <cell r="C168" t="str">
            <v>V.trí</v>
          </cell>
          <cell r="D168">
            <v>119570</v>
          </cell>
          <cell r="E168">
            <v>105596</v>
          </cell>
          <cell r="F168">
            <v>0</v>
          </cell>
          <cell r="G168" t="str">
            <v>06.5021</v>
          </cell>
        </row>
        <row r="169">
          <cell r="A169" t="str">
            <v>06.5022</v>
          </cell>
          <cell r="B169" t="str">
            <v>Vöôït ñöôøng daây 35 kV tieát dieän daây £ 95</v>
          </cell>
          <cell r="C169" t="str">
            <v>V.trí</v>
          </cell>
          <cell r="D169">
            <v>149462</v>
          </cell>
          <cell r="E169">
            <v>121544</v>
          </cell>
          <cell r="F169">
            <v>0</v>
          </cell>
          <cell r="G169" t="str">
            <v>06.5022</v>
          </cell>
        </row>
        <row r="170">
          <cell r="A170" t="str">
            <v>06.5023</v>
          </cell>
          <cell r="B170" t="str">
            <v>Vöôït ñöôøng daây 35 kV tieát dieän daây £ 150</v>
          </cell>
          <cell r="C170" t="str">
            <v>V.trí</v>
          </cell>
          <cell r="D170">
            <v>178093</v>
          </cell>
          <cell r="E170">
            <v>148495</v>
          </cell>
          <cell r="F170">
            <v>0</v>
          </cell>
          <cell r="G170" t="str">
            <v>06.5023</v>
          </cell>
        </row>
        <row r="171">
          <cell r="A171" t="str">
            <v>06.5024</v>
          </cell>
          <cell r="B171" t="str">
            <v>Vöôït ñöôøng daây 35 kV tieát dieän daây £ 240</v>
          </cell>
          <cell r="C171" t="str">
            <v>V.trí</v>
          </cell>
          <cell r="D171">
            <v>224193</v>
          </cell>
          <cell r="E171">
            <v>166446</v>
          </cell>
          <cell r="F171">
            <v>0</v>
          </cell>
          <cell r="G171" t="str">
            <v>06.5024</v>
          </cell>
        </row>
        <row r="172">
          <cell r="A172" t="str">
            <v>06.5025</v>
          </cell>
          <cell r="B172" t="str">
            <v>Vöôït ñöôøng daây 35 kV tieát dieän daây &gt; 240</v>
          </cell>
          <cell r="C172" t="str">
            <v>V.trí</v>
          </cell>
          <cell r="D172">
            <v>313870</v>
          </cell>
          <cell r="E172">
            <v>290467</v>
          </cell>
          <cell r="F172">
            <v>0</v>
          </cell>
          <cell r="G172" t="str">
            <v>06.5025</v>
          </cell>
        </row>
        <row r="173">
          <cell r="A173" t="str">
            <v>06.5061</v>
          </cell>
          <cell r="B173" t="str">
            <v>Vöôït ñöôøng giao thoâng &gt;10m tieát dieän daây £ 50</v>
          </cell>
          <cell r="C173" t="str">
            <v>V.trí</v>
          </cell>
          <cell r="D173">
            <v>177462</v>
          </cell>
          <cell r="E173">
            <v>143995</v>
          </cell>
          <cell r="F173">
            <v>0</v>
          </cell>
          <cell r="G173" t="str">
            <v>06.5061</v>
          </cell>
        </row>
        <row r="174">
          <cell r="A174" t="str">
            <v>06.5062</v>
          </cell>
          <cell r="B174" t="str">
            <v>Vöôït ñöôøng giao thoâng &gt;10m tieát dieän daây £ 95</v>
          </cell>
          <cell r="C174" t="str">
            <v>V.trí</v>
          </cell>
          <cell r="D174">
            <v>252130</v>
          </cell>
          <cell r="E174">
            <v>190445</v>
          </cell>
          <cell r="F174">
            <v>0</v>
          </cell>
          <cell r="G174" t="str">
            <v>06.5062</v>
          </cell>
        </row>
        <row r="175">
          <cell r="A175" t="str">
            <v>06.5063</v>
          </cell>
          <cell r="B175" t="str">
            <v>Vöôït ñöôøng giao thoâng &gt;10m tieát dieän daây £ 150</v>
          </cell>
          <cell r="C175" t="str">
            <v>V.trí</v>
          </cell>
          <cell r="D175">
            <v>328186</v>
          </cell>
          <cell r="E175">
            <v>233024</v>
          </cell>
          <cell r="F175">
            <v>0</v>
          </cell>
          <cell r="G175" t="str">
            <v>06.5063</v>
          </cell>
        </row>
        <row r="176">
          <cell r="A176" t="str">
            <v>06.5064</v>
          </cell>
          <cell r="B176" t="str">
            <v>Vöôït ñöôøng giao thoâng &gt;10m tieát dieän daây £ 240</v>
          </cell>
          <cell r="C176" t="str">
            <v>V.trí</v>
          </cell>
          <cell r="D176">
            <v>285447</v>
          </cell>
          <cell r="E176">
            <v>261823</v>
          </cell>
          <cell r="F176">
            <v>0</v>
          </cell>
          <cell r="G176" t="str">
            <v>06.5064</v>
          </cell>
        </row>
        <row r="177">
          <cell r="A177" t="str">
            <v>06.5065</v>
          </cell>
          <cell r="B177" t="str">
            <v>Vöôït ñöôøng giao thoâng &gt;10m tieát dieän daây &gt; 240</v>
          </cell>
          <cell r="C177" t="str">
            <v>V.trí</v>
          </cell>
          <cell r="D177">
            <v>532260</v>
          </cell>
          <cell r="E177">
            <v>410618</v>
          </cell>
          <cell r="F177">
            <v>0</v>
          </cell>
          <cell r="G177" t="str">
            <v>06.5065</v>
          </cell>
        </row>
        <row r="178">
          <cell r="A178" t="str">
            <v>06.5071</v>
          </cell>
          <cell r="B178" t="str">
            <v>Vò trí beû goùc tieát dieän daây £ 50</v>
          </cell>
          <cell r="C178" t="str">
            <v>V.trí</v>
          </cell>
          <cell r="D178">
            <v>0</v>
          </cell>
          <cell r="E178">
            <v>30697</v>
          </cell>
          <cell r="F178">
            <v>0</v>
          </cell>
          <cell r="G178" t="str">
            <v>06.5071</v>
          </cell>
        </row>
        <row r="179">
          <cell r="A179" t="str">
            <v>06.5072</v>
          </cell>
          <cell r="B179" t="str">
            <v>Vò trí beû goùc tieát dieän daây £ 95</v>
          </cell>
          <cell r="C179" t="str">
            <v>V.trí</v>
          </cell>
          <cell r="D179">
            <v>0</v>
          </cell>
          <cell r="E179">
            <v>61933</v>
          </cell>
          <cell r="F179">
            <v>0</v>
          </cell>
          <cell r="G179" t="str">
            <v>06.5072</v>
          </cell>
        </row>
        <row r="180">
          <cell r="A180" t="str">
            <v>06.5073</v>
          </cell>
          <cell r="B180" t="str">
            <v>Vò trí beû goùc tieát dieän daây £ 150</v>
          </cell>
          <cell r="C180" t="str">
            <v>V.trí</v>
          </cell>
          <cell r="D180">
            <v>0</v>
          </cell>
          <cell r="E180">
            <v>78346</v>
          </cell>
          <cell r="F180">
            <v>0</v>
          </cell>
          <cell r="G180" t="str">
            <v>06.5073</v>
          </cell>
        </row>
        <row r="181">
          <cell r="A181" t="str">
            <v>06.5074</v>
          </cell>
          <cell r="B181" t="str">
            <v>Vò trí beû goùc tieát dieän daây £ 240</v>
          </cell>
          <cell r="C181" t="str">
            <v>V.trí</v>
          </cell>
          <cell r="D181">
            <v>0</v>
          </cell>
          <cell r="E181">
            <v>80978</v>
          </cell>
          <cell r="F181">
            <v>0</v>
          </cell>
          <cell r="G181" t="str">
            <v>06.5074</v>
          </cell>
        </row>
        <row r="182">
          <cell r="A182" t="str">
            <v>06.5075</v>
          </cell>
          <cell r="B182" t="str">
            <v>Vò trí beû goùc tieát dieän daây &gt; 240</v>
          </cell>
          <cell r="C182" t="str">
            <v>V.trí</v>
          </cell>
          <cell r="D182">
            <v>0</v>
          </cell>
          <cell r="E182">
            <v>150188</v>
          </cell>
          <cell r="F182">
            <v>0</v>
          </cell>
          <cell r="G182" t="str">
            <v>06.5075</v>
          </cell>
        </row>
        <row r="183">
          <cell r="A183" t="str">
            <v>06.6104</v>
          </cell>
          <cell r="B183" t="str">
            <v>Raûi caêng daây laáy ñoä voõng daây AC-50mm 2</v>
          </cell>
          <cell r="C183" t="str">
            <v>km</v>
          </cell>
          <cell r="D183">
            <v>212189</v>
          </cell>
          <cell r="E183">
            <v>261153</v>
          </cell>
          <cell r="F183">
            <v>0</v>
          </cell>
          <cell r="G183" t="str">
            <v>06.6104</v>
          </cell>
        </row>
        <row r="184">
          <cell r="A184" t="str">
            <v>06.6105</v>
          </cell>
          <cell r="B184" t="str">
            <v>Raûi caêng daây laáy ñoä voõng daây AC-70mm 2</v>
          </cell>
          <cell r="C184" t="str">
            <v>km</v>
          </cell>
          <cell r="D184">
            <v>212789</v>
          </cell>
          <cell r="E184">
            <v>348908</v>
          </cell>
          <cell r="F184">
            <v>0</v>
          </cell>
          <cell r="G184" t="str">
            <v>06.6105</v>
          </cell>
        </row>
        <row r="185">
          <cell r="A185" t="str">
            <v>06.6106</v>
          </cell>
          <cell r="B185" t="str">
            <v>Raûi caêng daây laáy ñoä voõng daây AC-95mm 2</v>
          </cell>
          <cell r="C185" t="str">
            <v>km</v>
          </cell>
          <cell r="D185">
            <v>212789</v>
          </cell>
          <cell r="E185">
            <v>475178</v>
          </cell>
          <cell r="F185">
            <v>0</v>
          </cell>
          <cell r="G185" t="str">
            <v>06.6106</v>
          </cell>
        </row>
        <row r="186">
          <cell r="A186" t="str">
            <v>06.6107</v>
          </cell>
          <cell r="B186" t="str">
            <v>Raûi caêng daây laáy ñoä voõng daây AC-120mm 2</v>
          </cell>
          <cell r="C186" t="str">
            <v>km</v>
          </cell>
          <cell r="D186">
            <v>298671</v>
          </cell>
          <cell r="E186">
            <v>588862</v>
          </cell>
          <cell r="F186">
            <v>0</v>
          </cell>
          <cell r="G186" t="str">
            <v>06.6107</v>
          </cell>
        </row>
        <row r="187">
          <cell r="A187" t="str">
            <v>06.6108</v>
          </cell>
          <cell r="B187" t="str">
            <v>Raûi caêng daây laáy ñoä voõng daây AC-150mm 2</v>
          </cell>
          <cell r="C187" t="str">
            <v>km</v>
          </cell>
          <cell r="D187">
            <v>298671</v>
          </cell>
          <cell r="E187">
            <v>712550</v>
          </cell>
          <cell r="F187">
            <v>0</v>
          </cell>
          <cell r="G187" t="str">
            <v>06.6108</v>
          </cell>
        </row>
        <row r="188">
          <cell r="A188" t="str">
            <v>06.6109</v>
          </cell>
          <cell r="B188" t="str">
            <v>Raûi caêng daây laáy ñoä voõng daây AC-185mm 2</v>
          </cell>
          <cell r="C188" t="str">
            <v>km</v>
          </cell>
          <cell r="D188">
            <v>298671</v>
          </cell>
          <cell r="E188">
            <v>840899</v>
          </cell>
          <cell r="F188">
            <v>0</v>
          </cell>
          <cell r="G188" t="str">
            <v>06.6109</v>
          </cell>
        </row>
        <row r="189">
          <cell r="A189" t="str">
            <v>06.6110</v>
          </cell>
          <cell r="B189" t="str">
            <v>Raûi caêng daây laáy ñoä voõng daây AC-240mm 2</v>
          </cell>
          <cell r="C189" t="str">
            <v>km</v>
          </cell>
          <cell r="D189">
            <v>298671</v>
          </cell>
          <cell r="E189">
            <v>924792</v>
          </cell>
          <cell r="F189">
            <v>0</v>
          </cell>
          <cell r="G189" t="str">
            <v>06.6110</v>
          </cell>
        </row>
        <row r="190">
          <cell r="A190" t="str">
            <v>06.6124</v>
          </cell>
          <cell r="B190" t="str">
            <v>Raûi caêng daây laáy ñoä voõng daây A-50mm 2</v>
          </cell>
          <cell r="C190" t="str">
            <v>km</v>
          </cell>
          <cell r="D190">
            <v>212189</v>
          </cell>
          <cell r="E190">
            <v>208012</v>
          </cell>
          <cell r="F190">
            <v>0</v>
          </cell>
          <cell r="G190" t="str">
            <v>06.6124</v>
          </cell>
        </row>
        <row r="191">
          <cell r="A191" t="str">
            <v>06.6125</v>
          </cell>
          <cell r="B191" t="str">
            <v>Raûi caêng daây laáy ñoä voõng daây A-70mm 2</v>
          </cell>
          <cell r="C191" t="str">
            <v>km</v>
          </cell>
          <cell r="D191">
            <v>212189</v>
          </cell>
          <cell r="E191">
            <v>279516</v>
          </cell>
          <cell r="F191">
            <v>0</v>
          </cell>
          <cell r="G191" t="str">
            <v>06.6125</v>
          </cell>
        </row>
        <row r="192">
          <cell r="A192" t="str">
            <v>06.6126</v>
          </cell>
          <cell r="B192" t="str">
            <v>Raûi caêng daây laáy ñoä voõng daây A-95mm 2</v>
          </cell>
          <cell r="C192" t="str">
            <v>km</v>
          </cell>
          <cell r="D192">
            <v>212189</v>
          </cell>
          <cell r="E192">
            <v>381897</v>
          </cell>
          <cell r="F192">
            <v>0</v>
          </cell>
          <cell r="G192" t="str">
            <v>06.6126</v>
          </cell>
        </row>
        <row r="193">
          <cell r="A193" t="str">
            <v>06.6133</v>
          </cell>
          <cell r="B193" t="str">
            <v>Raûi caêng daây choáng seùt tieát dieän 35mm 2</v>
          </cell>
          <cell r="C193" t="str">
            <v>km</v>
          </cell>
          <cell r="D193">
            <v>211789</v>
          </cell>
          <cell r="E193">
            <v>365484</v>
          </cell>
          <cell r="F193">
            <v>0</v>
          </cell>
          <cell r="G193" t="str">
            <v>06.6133</v>
          </cell>
        </row>
        <row r="194">
          <cell r="A194" t="str">
            <v>06.6134</v>
          </cell>
          <cell r="B194" t="str">
            <v>Raûi caêng daây choáng seùt tieát dieän 50mm 2</v>
          </cell>
          <cell r="C194" t="str">
            <v>km</v>
          </cell>
          <cell r="D194">
            <v>211789</v>
          </cell>
          <cell r="E194">
            <v>409524</v>
          </cell>
          <cell r="F194">
            <v>0</v>
          </cell>
          <cell r="G194" t="str">
            <v>06.6134</v>
          </cell>
        </row>
        <row r="195">
          <cell r="A195" t="str">
            <v>06.6135</v>
          </cell>
          <cell r="B195" t="str">
            <v>Raûi caêng daây choáng seùt tieát dieän 70mm 2</v>
          </cell>
          <cell r="C195" t="str">
            <v>km</v>
          </cell>
          <cell r="D195">
            <v>211789</v>
          </cell>
          <cell r="E195">
            <v>491429</v>
          </cell>
          <cell r="F195">
            <v>0</v>
          </cell>
          <cell r="G195" t="str">
            <v>06.6135</v>
          </cell>
        </row>
        <row r="197">
          <cell r="A197" t="str">
            <v>02.1211</v>
          </cell>
          <cell r="B197" t="str">
            <v>Vaän chuyeån xi maêng cöï ly 100m</v>
          </cell>
          <cell r="C197" t="str">
            <v>taán</v>
          </cell>
          <cell r="D197">
            <v>0</v>
          </cell>
          <cell r="E197">
            <v>71813</v>
          </cell>
        </row>
        <row r="198">
          <cell r="A198" t="str">
            <v>02.1212</v>
          </cell>
          <cell r="B198" t="str">
            <v>Vaän chuyeån xi maêng cöï ly 300m</v>
          </cell>
          <cell r="C198" t="str">
            <v>taán</v>
          </cell>
          <cell r="D198">
            <v>0</v>
          </cell>
          <cell r="E198">
            <v>67545</v>
          </cell>
        </row>
        <row r="199">
          <cell r="A199" t="str">
            <v>02.1213</v>
          </cell>
          <cell r="B199" t="str">
            <v>Vaän chuyeån xi maêng cöï ly 500m</v>
          </cell>
          <cell r="C199" t="str">
            <v>taán</v>
          </cell>
          <cell r="D199">
            <v>0</v>
          </cell>
          <cell r="E199">
            <v>66956</v>
          </cell>
        </row>
        <row r="200">
          <cell r="A200" t="str">
            <v>02.1214</v>
          </cell>
          <cell r="B200" t="str">
            <v>Vaän chuyeån xi maêng cöï ly &gt;500m</v>
          </cell>
          <cell r="C200" t="str">
            <v>taán</v>
          </cell>
          <cell r="D200">
            <v>0</v>
          </cell>
          <cell r="E200">
            <v>66515</v>
          </cell>
        </row>
        <row r="202">
          <cell r="A202" t="str">
            <v>02.1241</v>
          </cell>
          <cell r="B202" t="str">
            <v xml:space="preserve">Vaän chuyeån ñaù </v>
          </cell>
          <cell r="C202" t="str">
            <v>m3</v>
          </cell>
          <cell r="D202">
            <v>0</v>
          </cell>
          <cell r="E202">
            <v>70635</v>
          </cell>
        </row>
        <row r="203">
          <cell r="A203" t="str">
            <v>02.1242</v>
          </cell>
          <cell r="B203" t="str">
            <v xml:space="preserve">Vaän chuyeån ñaù </v>
          </cell>
          <cell r="C203" t="str">
            <v>m3</v>
          </cell>
          <cell r="D203">
            <v>0</v>
          </cell>
          <cell r="E203">
            <v>67692</v>
          </cell>
        </row>
        <row r="204">
          <cell r="A204" t="str">
            <v>02.1243</v>
          </cell>
          <cell r="B204" t="str">
            <v xml:space="preserve">Vaän chuyeån ñaù </v>
          </cell>
          <cell r="C204" t="str">
            <v>m3</v>
          </cell>
          <cell r="D204">
            <v>0</v>
          </cell>
          <cell r="E204">
            <v>67104</v>
          </cell>
        </row>
        <row r="205">
          <cell r="A205" t="str">
            <v>02.1244</v>
          </cell>
          <cell r="B205" t="str">
            <v xml:space="preserve">Vaän chuyeån ñaù </v>
          </cell>
          <cell r="C205" t="str">
            <v>m3</v>
          </cell>
          <cell r="D205">
            <v>0</v>
          </cell>
          <cell r="E205">
            <v>66662</v>
          </cell>
        </row>
        <row r="206">
          <cell r="A206" t="str">
            <v>02.1232</v>
          </cell>
          <cell r="B206" t="str">
            <v>Vaän chuyeån caÙt</v>
          </cell>
          <cell r="C206" t="str">
            <v>m3</v>
          </cell>
        </row>
        <row r="207">
          <cell r="A207" t="str">
            <v>02.1231</v>
          </cell>
          <cell r="B207" t="str">
            <v>Vaän chuyeån caùt</v>
          </cell>
          <cell r="C207" t="str">
            <v>m3</v>
          </cell>
          <cell r="D207">
            <v>0</v>
          </cell>
          <cell r="E207">
            <v>67251</v>
          </cell>
        </row>
        <row r="208">
          <cell r="A208" t="str">
            <v>02.1232</v>
          </cell>
          <cell r="B208" t="str">
            <v>Vaän chuyeån caùt</v>
          </cell>
          <cell r="C208" t="str">
            <v>m3</v>
          </cell>
          <cell r="D208">
            <v>0</v>
          </cell>
          <cell r="E208">
            <v>64308</v>
          </cell>
        </row>
        <row r="209">
          <cell r="A209" t="str">
            <v>02.1233</v>
          </cell>
          <cell r="B209" t="str">
            <v>Vaän chuyeån caùt</v>
          </cell>
          <cell r="C209" t="str">
            <v>m3</v>
          </cell>
          <cell r="D209">
            <v>0</v>
          </cell>
          <cell r="E209">
            <v>63719</v>
          </cell>
        </row>
        <row r="210">
          <cell r="A210" t="str">
            <v>02.1234</v>
          </cell>
          <cell r="B210" t="str">
            <v>Vaän chuyeån caùt</v>
          </cell>
          <cell r="C210" t="str">
            <v>m3</v>
          </cell>
          <cell r="D210">
            <v>0</v>
          </cell>
          <cell r="E210">
            <v>62983</v>
          </cell>
        </row>
        <row r="212">
          <cell r="A212" t="str">
            <v>02.1351</v>
          </cell>
          <cell r="B212" t="str">
            <v>Vaän chuyeån coát theùp + bulon</v>
          </cell>
          <cell r="C212" t="str">
            <v>Taán</v>
          </cell>
          <cell r="D212">
            <v>0</v>
          </cell>
          <cell r="E212">
            <v>110221</v>
          </cell>
        </row>
        <row r="213">
          <cell r="A213" t="str">
            <v>02.1352</v>
          </cell>
          <cell r="B213" t="str">
            <v>Vaän chuyeån coát theùp + bulon</v>
          </cell>
          <cell r="C213" t="str">
            <v>Taán</v>
          </cell>
          <cell r="D213">
            <v>0</v>
          </cell>
          <cell r="E213">
            <v>103451</v>
          </cell>
        </row>
        <row r="214">
          <cell r="A214" t="str">
            <v>02.1353</v>
          </cell>
          <cell r="B214" t="str">
            <v>Vaän chuyeån coát theùp + bulon</v>
          </cell>
          <cell r="C214" t="str">
            <v>Taán</v>
          </cell>
          <cell r="D214">
            <v>0</v>
          </cell>
          <cell r="E214">
            <v>102127</v>
          </cell>
        </row>
        <row r="215">
          <cell r="A215" t="str">
            <v>02.1354</v>
          </cell>
          <cell r="B215" t="str">
            <v>Vaän chuyeån coát theùp + bulon</v>
          </cell>
          <cell r="C215" t="str">
            <v>Taán</v>
          </cell>
          <cell r="D215">
            <v>0</v>
          </cell>
          <cell r="E215">
            <v>93739</v>
          </cell>
        </row>
        <row r="217">
          <cell r="A217" t="str">
            <v>02.1331</v>
          </cell>
          <cell r="B217" t="str">
            <v>Vaän chuyeån vaùn khuoân</v>
          </cell>
          <cell r="C217" t="str">
            <v>m3</v>
          </cell>
          <cell r="D217">
            <v>0</v>
          </cell>
          <cell r="E217">
            <v>57391</v>
          </cell>
        </row>
        <row r="218">
          <cell r="A218" t="str">
            <v>02.1332</v>
          </cell>
          <cell r="B218" t="str">
            <v>Vaän chuyeån vaùn khuoân</v>
          </cell>
          <cell r="C218" t="str">
            <v>m3</v>
          </cell>
          <cell r="D218">
            <v>0</v>
          </cell>
          <cell r="E218">
            <v>55037</v>
          </cell>
        </row>
        <row r="219">
          <cell r="A219" t="str">
            <v>02.1333</v>
          </cell>
          <cell r="B219" t="str">
            <v>Vaän chuyeån vaùn khuoân</v>
          </cell>
          <cell r="C219" t="str">
            <v>m3</v>
          </cell>
          <cell r="D219">
            <v>0</v>
          </cell>
          <cell r="E219">
            <v>54301</v>
          </cell>
        </row>
        <row r="220">
          <cell r="A220" t="str">
            <v>02.1334</v>
          </cell>
          <cell r="B220" t="str">
            <v>Vaän chuyeån vaùn khuoân</v>
          </cell>
          <cell r="C220" t="str">
            <v>m3</v>
          </cell>
          <cell r="D220">
            <v>0</v>
          </cell>
          <cell r="E220">
            <v>53859</v>
          </cell>
        </row>
        <row r="222">
          <cell r="A222" t="str">
            <v>02.1321</v>
          </cell>
          <cell r="B222" t="str">
            <v>Vaän chuyeån nöôùc</v>
          </cell>
          <cell r="C222" t="str">
            <v>m3</v>
          </cell>
          <cell r="D222">
            <v>134516</v>
          </cell>
          <cell r="E222">
            <v>57833</v>
          </cell>
        </row>
        <row r="223">
          <cell r="A223" t="str">
            <v>02.1322</v>
          </cell>
          <cell r="B223" t="str">
            <v>Vaän chuyeån nöôùc</v>
          </cell>
          <cell r="C223" t="str">
            <v>m3</v>
          </cell>
          <cell r="D223">
            <v>0</v>
          </cell>
          <cell r="E223">
            <v>56950</v>
          </cell>
        </row>
        <row r="224">
          <cell r="A224" t="str">
            <v>02.1323</v>
          </cell>
          <cell r="B224" t="str">
            <v>Vaän chuyeån nöôùc</v>
          </cell>
          <cell r="C224" t="str">
            <v>m3</v>
          </cell>
          <cell r="D224">
            <v>0</v>
          </cell>
          <cell r="E224">
            <v>49592</v>
          </cell>
        </row>
        <row r="225">
          <cell r="A225" t="str">
            <v>02.1324</v>
          </cell>
          <cell r="B225" t="str">
            <v>Vaän chuyeån nöôùc</v>
          </cell>
          <cell r="C225" t="str">
            <v>m3</v>
          </cell>
          <cell r="D225">
            <v>0</v>
          </cell>
          <cell r="E225">
            <v>48415</v>
          </cell>
        </row>
        <row r="227">
          <cell r="A227" t="str">
            <v>02.1391</v>
          </cell>
          <cell r="B227" t="str">
            <v>Vaän chuyeån coïc tre</v>
          </cell>
          <cell r="C227" t="str">
            <v>coïc</v>
          </cell>
          <cell r="D227">
            <v>0</v>
          </cell>
          <cell r="E227">
            <v>17953</v>
          </cell>
        </row>
        <row r="228">
          <cell r="A228" t="str">
            <v>02.1392</v>
          </cell>
          <cell r="B228" t="str">
            <v>Vaän chuyeån coïc tre</v>
          </cell>
          <cell r="C228" t="str">
            <v>coïc</v>
          </cell>
          <cell r="D228">
            <v>0</v>
          </cell>
          <cell r="E228">
            <v>16923</v>
          </cell>
        </row>
        <row r="229">
          <cell r="A229" t="str">
            <v>02.1393</v>
          </cell>
          <cell r="B229" t="str">
            <v>Vaän chuyeån coïc tre</v>
          </cell>
          <cell r="C229" t="str">
            <v>coïc</v>
          </cell>
          <cell r="D229">
            <v>0</v>
          </cell>
          <cell r="E229">
            <v>16776</v>
          </cell>
        </row>
        <row r="230">
          <cell r="A230" t="str">
            <v>02.1394</v>
          </cell>
          <cell r="B230" t="str">
            <v>Vaän chuyeån coïc tre</v>
          </cell>
          <cell r="C230" t="str">
            <v>coïc</v>
          </cell>
          <cell r="D230">
            <v>0</v>
          </cell>
          <cell r="E230">
            <v>16629</v>
          </cell>
        </row>
        <row r="232">
          <cell r="A232" t="str">
            <v>02.1391</v>
          </cell>
          <cell r="B232" t="str">
            <v>Vaän chuyeån coùt eùp</v>
          </cell>
          <cell r="C232" t="str">
            <v>taám</v>
          </cell>
          <cell r="D232">
            <v>0</v>
          </cell>
          <cell r="E232">
            <v>17953</v>
          </cell>
        </row>
        <row r="233">
          <cell r="A233" t="str">
            <v>02.1392</v>
          </cell>
          <cell r="B233" t="str">
            <v>Vaän chuyeån coùt eùp</v>
          </cell>
          <cell r="C233" t="str">
            <v>taám</v>
          </cell>
          <cell r="D233">
            <v>0</v>
          </cell>
          <cell r="E233">
            <v>16923</v>
          </cell>
        </row>
        <row r="234">
          <cell r="A234" t="str">
            <v>02.1393</v>
          </cell>
          <cell r="B234" t="str">
            <v>Vaän chuyeån coùt eùp</v>
          </cell>
          <cell r="C234" t="str">
            <v>taám</v>
          </cell>
          <cell r="D234">
            <v>0</v>
          </cell>
          <cell r="E234">
            <v>16776</v>
          </cell>
        </row>
        <row r="235">
          <cell r="A235" t="str">
            <v>02.1394</v>
          </cell>
          <cell r="B235" t="str">
            <v>Vaän chuyeån coùt eùp</v>
          </cell>
          <cell r="C235" t="str">
            <v>taám</v>
          </cell>
          <cell r="D235">
            <v>0</v>
          </cell>
          <cell r="E235">
            <v>16629</v>
          </cell>
        </row>
        <row r="237">
          <cell r="A237" t="str">
            <v>02.1481</v>
          </cell>
          <cell r="B237" t="str">
            <v>Vaän chuyeån DCTC</v>
          </cell>
          <cell r="C237" t="str">
            <v>Taán</v>
          </cell>
          <cell r="D237">
            <v>0</v>
          </cell>
          <cell r="E237">
            <v>91090</v>
          </cell>
        </row>
        <row r="238">
          <cell r="A238" t="str">
            <v>02.1482</v>
          </cell>
          <cell r="B238" t="str">
            <v>Vaän chuyeån DCTC</v>
          </cell>
          <cell r="C238" t="str">
            <v>Taán</v>
          </cell>
          <cell r="D238">
            <v>0</v>
          </cell>
          <cell r="E238">
            <v>84615</v>
          </cell>
        </row>
        <row r="239">
          <cell r="A239" t="str">
            <v>02.1483</v>
          </cell>
          <cell r="B239" t="str">
            <v>Vaän chuyeån DCTC</v>
          </cell>
          <cell r="C239" t="str">
            <v>Taán</v>
          </cell>
          <cell r="D239">
            <v>0</v>
          </cell>
          <cell r="E239">
            <v>83585</v>
          </cell>
        </row>
        <row r="240">
          <cell r="A240" t="str">
            <v>02.1484</v>
          </cell>
          <cell r="B240" t="str">
            <v>Vaän chuyeån DCTC</v>
          </cell>
          <cell r="C240" t="str">
            <v>Taán</v>
          </cell>
          <cell r="D240">
            <v>0</v>
          </cell>
          <cell r="E240">
            <v>82849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refreshError="1"/>
      <sheetData sheetId="224" refreshError="1"/>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 sheetId="545"/>
      <sheetData sheetId="546"/>
      <sheetData sheetId="547"/>
      <sheetData sheetId="548" refreshError="1"/>
      <sheetData sheetId="549" refreshError="1"/>
      <sheetData sheetId="550" refreshError="1"/>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sheetData sheetId="643"/>
      <sheetData sheetId="644"/>
      <sheetData sheetId="645"/>
      <sheetData sheetId="646"/>
      <sheetData sheetId="647"/>
      <sheetData sheetId="648"/>
      <sheetData sheetId="649"/>
      <sheetData sheetId="650"/>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T"/>
      <sheetName val="TH"/>
      <sheetName val="Tonghop"/>
      <sheetName val="Chitiet"/>
      <sheetName val="ctmong"/>
      <sheetName val="ctbetong"/>
      <sheetName val="vcnvat"/>
      <sheetName val="supk"/>
      <sheetName val="vctc+cg"/>
      <sheetName val="trungc"/>
      <sheetName val="vcdai"/>
      <sheetName val="giavl"/>
      <sheetName val="vc+trc"/>
      <sheetName val="KLpk"/>
      <sheetName val="vldien"/>
      <sheetName val="tc+cg1"/>
      <sheetName val="XL4Poppy"/>
      <sheetName val="chiettinh"/>
      <sheetName val="VC"/>
      <sheetName val="Sheet1"/>
      <sheetName val="Sheet2"/>
      <sheetName val="Sheet3"/>
      <sheetName val="00000000"/>
      <sheetName val="Tongke"/>
      <sheetName val="Don 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D"/>
      <sheetName val="ND"/>
      <sheetName val="CONG"/>
      <sheetName val="DGCT"/>
      <sheetName val="XL4Poppy"/>
      <sheetName val="PIPE-03E"/>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Dong Dau"/>
      <sheetName val="Dong Dau (2)"/>
      <sheetName val="Sau dong"/>
      <sheetName val="Ma xa"/>
      <sheetName val="My dinh"/>
      <sheetName val="Tong cong"/>
      <sheetName val="VL"/>
      <sheetName val="CTXD"/>
      <sheetName val=".."/>
      <sheetName val="CTDN"/>
      <sheetName val="san vuon"/>
      <sheetName val="khu phu tro"/>
      <sheetName val="TH"/>
      <sheetName val="KH 2003 (moi max)"/>
      <sheetName val="116(300)"/>
      <sheetName val="116(200)"/>
      <sheetName val="116(150)"/>
      <sheetName val="1"/>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Phu luc"/>
      <sheetName val="Gia trÞ"/>
      <sheetName val="Chart2"/>
      <sheetName val="KH12"/>
      <sheetName val="CN12"/>
      <sheetName val="HD12"/>
      <sheetName val="KH1"/>
      <sheetName val="Congty"/>
      <sheetName val="VPPN"/>
      <sheetName val="XN74"/>
      <sheetName val="XN54"/>
      <sheetName val="XN33"/>
      <sheetName val="NK96"/>
      <sheetName val="XL4Test5"/>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be tong"/>
      <sheetName val="Thep"/>
      <sheetName val="Tong hop thep"/>
      <sheetName val="cd viaK0-T6"/>
      <sheetName val="cdvia T6-Tc24"/>
      <sheetName val="cdvia Tc24-T46"/>
      <sheetName val="cdbtnL2ko-k0+361"/>
      <sheetName val="cd btnL2k0+361-T19"/>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THCT"/>
      <sheetName val="cap cho cac DT"/>
      <sheetName val="Ung - hoan"/>
      <sheetName val="CP may"/>
      <sheetName val="SS"/>
      <sheetName val="NVL"/>
      <sheetName val="10000000"/>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Quang Tri"/>
      <sheetName val="TTHue"/>
      <sheetName val="Da Nang"/>
      <sheetName val="Quang Nam"/>
      <sheetName val="Quang Ngai"/>
      <sheetName val="TH DH-QN"/>
      <sheetName val="KP HD"/>
      <sheetName val="DB HD"/>
      <sheetName val="PTCT"/>
      <sheetName val="CDghino"/>
      <sheetName val="Tonghop"/>
      <sheetName val="TH (T1-6)"/>
      <sheetName val="ThueTB"/>
      <sheetName val="SCD5"/>
      <sheetName val=" NL"/>
      <sheetName val="CPVL-CPM"/>
      <sheetName val="PTVL"/>
      <sheetName val="CD1"/>
      <sheetName val=" NL (2)"/>
      <sheetName val="CDTHCT"/>
      <sheetName val="CDTHCT (3)"/>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KL VL"/>
      <sheetName val="KHCTiet"/>
      <sheetName val="QT 9-6"/>
      <sheetName val="Thuong luu HB"/>
      <sheetName val="QT03"/>
      <sheetName val="QT"/>
      <sheetName val="PTmay"/>
      <sheetName val="KK"/>
      <sheetName val="QT Ky T"/>
      <sheetName val="BCKT"/>
      <sheetName val="bc vt TON BAI"/>
      <sheetName val="XXXXXXX0"/>
      <sheetName val="DT"/>
      <sheetName val="THND"/>
      <sheetName val="THMD"/>
      <sheetName val="Phtro1"/>
      <sheetName val="DTKS1"/>
      <sheetName val="CT1m"/>
      <sheetName val="Thep "/>
      <sheetName val="Chi tiet Khoi luong"/>
      <sheetName val="TH khoi luong"/>
      <sheetName val="Chiet tinh vat lieu "/>
      <sheetName val="TH KL VL"/>
      <sheetName val="Thuyet minh"/>
      <sheetName val="CQ-HQ"/>
      <sheetName val="CHIT"/>
      <sheetName val="THXH"/>
      <sheetName val="BHXH"/>
      <sheetName val="9"/>
      <sheetName val="10"/>
      <sheetName val="phan tich DG"/>
      <sheetName val="gia vat lieu"/>
      <sheetName val="gia xe may"/>
      <sheetName val="gia nhan cong"/>
      <sheetName val="tscd"/>
      <sheetName val="cong Q2"/>
      <sheetName val="T.U luong Q1"/>
      <sheetName val="T.U luong Q2"/>
      <sheetName val="T.U luong Q3"/>
      <sheetName val="Tong Thu"/>
      <sheetName val="Tong Chi"/>
      <sheetName val="Truong hoc"/>
      <sheetName val="Cty CP"/>
      <sheetName val="G.thau 3B"/>
      <sheetName val="T.Hop Thu-chi"/>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KM"/>
      <sheetName val="KHOANMUC"/>
      <sheetName val="CPQL"/>
      <sheetName val="SANLUONG"/>
      <sheetName val="SSCP-SL"/>
      <sheetName val="CPSX"/>
      <sheetName val="KQKD"/>
      <sheetName val="CDSL (2)"/>
      <sheetName val="00000001"/>
      <sheetName val="00000002"/>
      <sheetName val="00000003"/>
      <sheetName val="00000004"/>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TM"/>
      <sheetName val="BU-gian"/>
      <sheetName val="Bu-Ha"/>
      <sheetName val="PTVT"/>
      <sheetName val="Gia DAN"/>
      <sheetName val="Dan"/>
      <sheetName val="Cuoc"/>
      <sheetName val="Bugia"/>
      <sheetName val="KL57"/>
      <sheetName val="Phu luc HD"/>
      <sheetName val="Gia du thau"/>
      <sheetName val="PTDG"/>
      <sheetName val="Ca xe"/>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Q1-02"/>
      <sheetName val="Q2-02"/>
      <sheetName val="Q3-02"/>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T xa"/>
      <sheetName val="TLGC"/>
      <sheetName val="BL"/>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THDT"/>
      <sheetName val="DM-Goc"/>
      <sheetName val="Gia-CT"/>
      <sheetName val="PTCP"/>
      <sheetName val="cphoi"/>
      <sheetName val="binh do"/>
      <sheetName val="cot lieu"/>
      <sheetName val="van khuon"/>
      <sheetName val="CT BT"/>
      <sheetName val="lay mau"/>
      <sheetName val="mat ngoai goi"/>
      <sheetName val="coc tram-bt"/>
      <sheetName val="THDGK"/>
      <sheetName val="THDGTT"/>
      <sheetName val="Cong hop"/>
      <sheetName val="PXuat"/>
      <sheetName val="C45A-BH"/>
      <sheetName val="C46A-BH"/>
      <sheetName val="C47A-BH"/>
      <sheetName val="C48A-BH"/>
      <sheetName val="S-53-1"/>
      <sheetName val="sent to"/>
      <sheetName val="XN79"/>
      <sheetName val="CTMT"/>
      <sheetName val="VAT TU NHAN TXQN"/>
      <sheetName val="bang tong ke khoi luong vat tu"/>
      <sheetName val="hcong tkhe"/>
      <sheetName val="VAT TU NHAN TKHE"/>
      <sheetName val="hcong qn"/>
      <sheetName val="VAT TU NHAN (2)"/>
      <sheetName val="HTSD6LD"/>
      <sheetName val="HTSDDNN"/>
      <sheetName val="HTSDKT"/>
      <sheetName val="BD"/>
      <sheetName val="HTNT"/>
      <sheetName val="CHART"/>
      <sheetName val="HTDT"/>
      <sheetName val="HTSDD"/>
      <sheetName val="Tien ung"/>
      <sheetName val="phi luong3"/>
      <sheetName val="nt+dd+cl"/>
      <sheetName val="kc+conlaiql"/>
      <sheetName val="kc+clai(107)"/>
      <sheetName val="duong(107)"/>
      <sheetName val="qui1"/>
      <sheetName val="1,3-30,4"/>
      <sheetName val="kldukien"/>
      <sheetName val="kldukien (107)"/>
      <sheetName val="thang4"/>
      <sheetName val="qui1 (2)"/>
      <sheetName val="N1111"/>
      <sheetName val="C1111"/>
      <sheetName val="1121"/>
      <sheetName val="daura"/>
      <sheetName val="dauvao"/>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TCT"/>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THVT"/>
      <sheetName val="THGT"/>
      <sheetName val="cong bien t10"/>
      <sheetName val="luong t9 "/>
      <sheetName val="bb t9"/>
      <sheetName val="XETT10-03"/>
      <sheetName val="bxet"/>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0_x0000_Ԁ_x0000_가"/>
      <sheetName val="JanÐ"/>
      <sheetName val="tph AAHSTOT27"/>
      <sheetName val="TPH10x20"/>
      <sheetName val="TPH5x10"/>
      <sheetName val="TPH0x5"/>
      <sheetName val="TPHCVang"/>
      <sheetName val="TPHBDa"/>
      <sheetName val="TH VL, NC, DDHT Thanhphuoc"/>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 o "/>
      <sheetName val="PNT-QUOT-#3"/>
      <sheetName val="kinh phí XD"/>
      <sheetName val="0"/>
      <sheetName val="Janp"/>
      <sheetName val="Jan°"/>
      <sheetName val="KHTTSP"/>
      <sheetName val="K"/>
      <sheetName val="??-BLDG"/>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Analysis"/>
      <sheetName val="C-C"/>
      <sheetName val="D-D"/>
      <sheetName val="QG"/>
      <sheetName val="Bang luong _x0011_"/>
      <sheetName val="Check C"/>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Sheet2 (&quot;)"/>
      <sheetName val="THV CHI 6"/>
      <sheetName val="27+500-700.4(k85)"/>
      <sheetName val="n`nh"/>
      <sheetName val="DGXDC_x0008_"/>
      <sheetName val="Nguồn"/>
      <sheetName val="KHOA 27"/>
      <sheetName val="KHOA 28"/>
      <sheetName val="KHOA 29"/>
      <sheetName val="B"/>
      <sheetName val="Dchinh(chinhthuc)"/>
      <sheetName val="klctiet"/>
      <sheetName val="VC MONG"/>
      <sheetName val="LUONG NC"/>
      <sheetName val="30000000"/>
      <sheetName val="S`eet7"/>
      <sheetName val="GTCL"/>
      <sheetName val="C"/>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D"/>
      <sheetName val="F"/>
      <sheetName val="G"/>
      <sheetName val="I"/>
      <sheetName val="L"/>
      <sheetName val="M"/>
      <sheetName val="N"/>
      <sheetName val="O"/>
      <sheetName val="P"/>
      <sheetName val="S"/>
      <sheetName val="U"/>
      <sheetName val="T"/>
      <sheetName val="XNT"/>
      <sheetName val="BBKKT11"/>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COT"/>
      <sheetName val="MONG"/>
      <sheetName val="Liệt kê"/>
      <sheetName val="CLVC"/>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hiet tinh 6at lieu "/>
      <sheetName val="gia vat ,ieu"/>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TDÃ"/>
      <sheetName val="Thang11"/>
      <sheetName val="Thang12"/>
      <sheetName val="Ketchuyen"/>
      <sheetName val="BANG_T_KE"/>
      <sheetName val="dm_nc_dz"/>
      <sheetName val="dm_56"/>
      <sheetName val="DM_MTC"/>
      <sheetName val="VLGOC"/>
      <sheetName val="VL_M"/>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NGAY THANG"/>
      <sheetName val="TIEN MAT"/>
      <sheetName val="BCDPS T05"/>
      <sheetName val="danh sach cty"/>
      <sheetName val="MD 1-&quot;"/>
      <sheetName val="HTSD6Lþ"/>
      <sheetName val="T1(T1)0_x0000_"/>
      <sheetName val="CBR"/>
      <sheetName val="Caod_x0000_"/>
      <sheetName val="Caod_x0005_"/>
      <sheetName val="Caodþ"/>
      <sheetName val="datacot"/>
      <sheetName val="datamong"/>
      <sheetName val="CT xþ"/>
      <sheetName val="THDG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A6,MAY"/>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Dieuchinh"/>
      <sheetName val="COTTHEP"/>
      <sheetName val="30개월기준대비표 아랍택)"/>
      <sheetName val="총괄표 (2)"/>
      <sheetName val="project management"/>
      <sheetName val="inter"/>
      <sheetName val="Project Brief"/>
      <sheetName val="Metode"/>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 4"/>
      <sheetName val="253 K98"/>
      <sheetName val="PL03"/>
      <sheetName val="kich thuoc"/>
      <sheetName val="DG CANTHO"/>
      <sheetName val="Dutoan KL"/>
      <sheetName val="PT VATTU"/>
      <sheetName val="CT-35"/>
      <sheetName val="g-vl"/>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TD"/>
      <sheetName val="Cong n"/>
      <sheetName val="Caod"/>
      <sheetName val="기계_x0005_"/>
      <sheetName val="C45A-B"/>
      <sheetName val="Kiã丵⿇_x0005_"/>
      <sheetName val="T1(T1)0"/>
      <sheetName val="Sk _x0000__x0008__x0005_"/>
      <sheetName val="DM 285"/>
      <sheetName val="BU9-10_x0000__x0000__x0000__x0015_[PIPE-03E.XLS]BU10-11"/>
      <sheetName val="Nnh1-2+80_x0000__x0000__x0000__x0000__x0019_[PIPE-03E.XLS]MD1"/>
      <sheetName val="Mnh0-1_x0000__x0000__x0000__x0014_[PIPE-03E.XLS]Nnh0-1_x0000_"/>
      <sheetName val="KL datdaolap "/>
      <sheetName val="Chi tiet ma"/>
      <sheetName val="EDITPAGE"/>
      <sheetName val="26+180-000.2"/>
      <sheetName val="26+180.Sub0"/>
      <sheetName val="26+960-23+150.12"/>
      <sheetName val="ton T1"/>
      <sheetName val="thang 2"/>
      <sheetName val="Thang1"/>
      <sheetName val="loai cd"/>
      <sheetName val="loai khac"/>
      <sheetName val="Pr- AC"/>
      <sheetName val="THU _x0005__x0000__x0000__x0000__x0002_"/>
      <sheetName val="THU "/>
      <sheetName val="Section(All)"/>
      <sheetName val="공내역"/>
      <sheetName val="TLR"/>
      <sheetName val="VTu nam"/>
      <sheetName val="CFNlieu"/>
      <sheetName val="CFDien"/>
      <sheetName val="Nuoc"/>
      <sheetName val="SPTDoi"/>
      <sheetName val="KH SClon"/>
      <sheetName val="KH DTtapchung"/>
      <sheetName val="KLSCTX"/>
      <sheetName val="NSL"/>
      <sheetName val="T_x0003_ong dip nhan danh hieu AHL§"/>
      <sheetName val="_x0005_"/>
      <sheetName val="BU13-_x0003_+"/>
      <sheetName val="N13-13+374_x0004_軈ş@_x0004_"/>
      <sheetName val="T_x0003_ong dip nhan dan"/>
      <sheetName val="Chi tiet"/>
      <sheetName val="nphꗃ〒_x0005_"/>
      <sheetName val="gia vaԀ"/>
      <sheetName val="CTM"/>
      <sheetName val="_x0000_"/>
      <sheetName val="C253"/>
      <sheetName val="CO_SO_DU_LIEU_PTVL2"/>
      <sheetName val="Tien_ung2"/>
      <sheetName val="phi_luong32"/>
      <sheetName val="THVT_T52"/>
      <sheetName val="XL1_t52"/>
      <sheetName val="XL2_T52"/>
      <sheetName val="XL3_T52"/>
      <sheetName val="XL5_T52"/>
      <sheetName val="CC_XL12"/>
      <sheetName val="KKTS_042"/>
      <sheetName val="nha_kct2"/>
      <sheetName val="Thang_122"/>
      <sheetName val="Thang_13"/>
      <sheetName val="Thang_12_(2)2"/>
      <sheetName val="Thang_012"/>
      <sheetName val="XE_DAU2"/>
      <sheetName val="XE_XANG2"/>
      <sheetName val="THKL_H92"/>
      <sheetName val="THKL_H42"/>
      <sheetName val="Hat_12"/>
      <sheetName val="VAT_TU_NHAN_TXQN1"/>
      <sheetName val="bang_tong_ke_khoi_luong_vat_tu1"/>
      <sheetName val="hcong_tkhe1"/>
      <sheetName val="VAT_TU_NHAN_TKHE1"/>
      <sheetName val="hcong_qn1"/>
      <sheetName val="VAT_TU_NHAN_(2)1"/>
      <sheetName val="DG_SOC2"/>
      <sheetName val="DG_HQ2"/>
      <sheetName val="Bot_Giat_C2"/>
      <sheetName val="Bot_Giat_P_2"/>
      <sheetName val="THAY_THUNG_H2"/>
      <sheetName val="thi_nghiem2"/>
      <sheetName val="TH_mau_moi_tu_T101"/>
      <sheetName val="Tong_hop_Quy_IV1"/>
      <sheetName val="Chenh_lech2"/>
      <sheetName val="Kinh_phí2"/>
      <sheetName val="TH_du_toan_2"/>
      <sheetName val="Du_toan_2"/>
      <sheetName val="C_Tinh2"/>
      <sheetName val="congtac_vien-uy2"/>
      <sheetName val="Nhan_luc20012"/>
      <sheetName val="Tong_Thu1"/>
      <sheetName val="Tong_Chi1"/>
      <sheetName val="Truong_hoc1"/>
      <sheetName val="Cty_CP1"/>
      <sheetName val="G_thau_3B1"/>
      <sheetName val="T_Hop_Thu-chi1"/>
      <sheetName val="_H8_duong2"/>
      <sheetName val="Hat_7dg2"/>
      <sheetName val="TH_duong_1B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doanh_thu_loi_nhuan2"/>
      <sheetName val="dong_tien2"/>
      <sheetName val="thu_hoi_von2"/>
      <sheetName val="hoan_von2"/>
      <sheetName val="dothi_npv2"/>
      <sheetName val="diem_hoa_von2"/>
      <sheetName val="nop_ngan_sach2"/>
      <sheetName val="chi_tieu2"/>
      <sheetName val="TH_cau_1B2"/>
      <sheetName val="cau_H12"/>
      <sheetName val="Son_dg2"/>
      <sheetName val="KH_200³_(moi_max)2"/>
      <sheetName val="XXXXXXX"/>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CT_032"/>
      <sheetName val="TH_032"/>
      <sheetName val="Cau_2(3)2"/>
      <sheetName val="B_T_HOP1"/>
      <sheetName val="HT_HE_DUONG1"/>
      <sheetName val="DH_D1,21"/>
      <sheetName val="Tro_giup1"/>
      <sheetName val="MTO_REV_01"/>
      <sheetName val="Bang_gia_NC1"/>
      <sheetName val="gia_phan_mong1"/>
      <sheetName val="TH_DZ351"/>
      <sheetName val="NAM_20042"/>
      <sheetName val="AC_equipment"/>
      <sheetName val="Chung_tu"/>
      <sheetName val="So_cai"/>
      <sheetName val="Can_doi"/>
      <sheetName val="Phat_sinh"/>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BLR_11"/>
      <sheetName val="D_Da01"/>
      <sheetName val="Div__A1"/>
      <sheetName val="TSCD_ko_dung1"/>
      <sheetName val="Tong_vat_tu1"/>
      <sheetName val="VT_luu1"/>
      <sheetName val="Vtu_u_dong1"/>
      <sheetName val="TSLD_khac1"/>
      <sheetName val="CC_da_pbo_het1"/>
      <sheetName val="26+960-27+050_91"/>
      <sheetName val="luong_thang_101"/>
      <sheetName val="tong_hop_thang_101"/>
      <sheetName val="TH_111"/>
      <sheetName val="px_khai_thac_21"/>
      <sheetName val="dao_lo_so_21"/>
      <sheetName val="luong_vp_thang_101"/>
      <sheetName val="Du_thau1"/>
      <sheetName val="Phan_tich_don_gia_(doc)1"/>
      <sheetName val="Du_toan1"/>
      <sheetName val="Chenh_lech_vat_tu1"/>
      <sheetName val="Phan_tich_vat_tu1"/>
      <sheetName val="Tong_hop_vat_tu1"/>
      <sheetName val="Gia_tri_vat_tu1"/>
      <sheetName val="Chi_phi_van_chuyen1"/>
      <sheetName val="Don_gia_chi_tiet1"/>
      <sheetName val="Tong_hop_kinh_phi1"/>
      <sheetName val="Tu_van_Thiet_ke1"/>
      <sheetName val="Tien_do_thi_cong1"/>
      <sheetName val="Bia_du_toan1"/>
      <sheetName val="[PIPE-03E_XLSÝ26+960-27+150_4(k"/>
      <sheetName val="L_D17041"/>
      <sheetName val="TK_331c1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THV_CHI_61"/>
      <sheetName val="27+500-700_4(k85)1"/>
      <sheetName val="B9_SCL_(2)1"/>
      <sheetName val="Thang_7-051"/>
      <sheetName val="Bia_dvi1"/>
      <sheetName val="B3_Tonghop_thang1"/>
      <sheetName val="Liệt_kê"/>
      <sheetName val="CHIET_TINH_TBA1"/>
      <sheetName val="CHIET_TINH_DZ_0,41"/>
      <sheetName val="CHIET_TINH_CCT1"/>
      <sheetName val="Tong_hop_gia1"/>
      <sheetName val="cong_bien_t1&lt;1"/>
      <sheetName val="Bang_2B1"/>
      <sheetName val="Dgia_vat_tu1"/>
      <sheetName val="Don_gia_III1"/>
      <sheetName val="Dgia_VT1"/>
      <sheetName val="Cong_doan1"/>
      <sheetName val="VËt_liÖu"/>
      <sheetName val="K_L­¬ng_"/>
      <sheetName val="GTDT_"/>
      <sheetName val="Bï_VL_"/>
      <sheetName val="Tæng_Hîp"/>
      <sheetName val="Kinh_PhÝ"/>
      <sheetName val="T_kÕ"/>
      <sheetName val="tÝnh_VL"/>
      <sheetName val="KL_®Ëp"/>
      <sheetName val="Lµng_Lµ"/>
      <sheetName val="THDN_MBA_phu_tai"/>
      <sheetName val="TBA_CC"/>
      <sheetName val="Purchase_Order"/>
      <sheetName val="Customize_Your_Purchase_Order"/>
      <sheetName val="A__Building__"/>
      <sheetName val="Qty-(Arc_)"/>
      <sheetName val="TH_K_II"/>
      <sheetName val="TH_K_I"/>
      <sheetName val="Electrical_Breakdown"/>
      <sheetName val="DTcojg_4-5"/>
      <sheetName val="DGchitiet_"/>
      <sheetName val="P_LIST"/>
      <sheetName val="MAKING_BILL"/>
      <sheetName val="CO_FORM_A"/>
      <sheetName val="HOI_PHIEU"/>
      <sheetName val="YEU_CAU_TT_TECH_(LC)"/>
      <sheetName val="shipping_advice"/>
      <sheetName val="May_thi_cong"/>
      <sheetName val="Chi_phi_chung"/>
      <sheetName val="TH_du_toan¸"/>
      <sheetName val="TH_du_toann"/>
      <sheetName val="ND13-1+334"/>
      <sheetName val="26+960-27+150_5(k95!"/>
      <sheetName val="TH_du_toanþ"/>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DMVT1_(2)"/>
      <sheetName val="Chiet_tinh_6at_lieu_"/>
      <sheetName val="gia_vat_,ieu"/>
      <sheetName val="Ki泺m_tra_DS_thue_GTGT"/>
      <sheetName val="27+740-820_3(k95)"/>
      <sheetName val="20_9_05"/>
      <sheetName val="Thanh_toan"/>
      <sheetName val="B_11D_"/>
      <sheetName val="Bang_luong_"/>
      <sheetName val="Gia_tr?"/>
      <sheetName val="Ki??m_tra_DS_thue_GTGT"/>
      <sheetName val="Thuong_dip_nhan_danh_hieu_AHL?"/>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1"/>
      <sheetName val="CAU5_A_Thu"/>
      <sheetName val="yen_lenh"/>
      <sheetName val="CAU5_(1+2)"/>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CO_SO_DU_LIEU_PTVL3"/>
      <sheetName val="Tien_ung3"/>
      <sheetName val="phi_luong33"/>
      <sheetName val="THVT_T53"/>
      <sheetName val="XL1_t53"/>
      <sheetName val="XL2_T53"/>
      <sheetName val="XL3_T53"/>
      <sheetName val="XL5_T53"/>
      <sheetName val="CC_XL13"/>
      <sheetName val="KKTS_043"/>
      <sheetName val="nha_kct3"/>
      <sheetName val="Thang_123"/>
      <sheetName val="Thang_14"/>
      <sheetName val="Thang_12_(2)3"/>
      <sheetName val="Thang_013"/>
      <sheetName val="XE_DAU3"/>
      <sheetName val="XE_XANG3"/>
      <sheetName val="THKL_H93"/>
      <sheetName val="THKL_H43"/>
      <sheetName val="Hat_13"/>
      <sheetName val="VAT_TU_NHAN_TXQN2"/>
      <sheetName val="bang_tong_ke_khoi_luong_vat_tu2"/>
      <sheetName val="hcong_tkhe2"/>
      <sheetName val="VAT_TU_NHAN_TKHE2"/>
      <sheetName val="hcong_qn2"/>
      <sheetName val="VAT_TU_NHAN_(2)2"/>
      <sheetName val="DG_SOC3"/>
      <sheetName val="DG_HQ3"/>
      <sheetName val="Bot_Giat_C3"/>
      <sheetName val="Bot_Giat_P_3"/>
      <sheetName val="THAY_THUNG_H3"/>
      <sheetName val="thi_nghiem3"/>
      <sheetName val="TH_mau_moi_tu_T102"/>
      <sheetName val="Tong_hop_Quy_IV2"/>
      <sheetName val="Chenh_lech3"/>
      <sheetName val="Kinh_phí3"/>
      <sheetName val="TH_du_toan_3"/>
      <sheetName val="Du_toan_3"/>
      <sheetName val="C_Tinh3"/>
      <sheetName val="congtac_vien-uy3"/>
      <sheetName val="Nhan_luc20013"/>
      <sheetName val="Tong_Thu2"/>
      <sheetName val="Tong_Chi2"/>
      <sheetName val="Truong_hoc2"/>
      <sheetName val="Cty_CP2"/>
      <sheetName val="G_thau_3B2"/>
      <sheetName val="T_Hop_Thu-chi2"/>
      <sheetName val="_H8_duong3"/>
      <sheetName val="Hat_7dg3"/>
      <sheetName val="TH_duong_1B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doanh_thu_loi_nhuan3"/>
      <sheetName val="dong_tien3"/>
      <sheetName val="thu_hoi_von3"/>
      <sheetName val="hoan_von3"/>
      <sheetName val="dothi_npv3"/>
      <sheetName val="diem_hoa_von3"/>
      <sheetName val="nop_ngan_sach3"/>
      <sheetName val="chi_tieu3"/>
      <sheetName val="TH_cau_1B3"/>
      <sheetName val="cau_H13"/>
      <sheetName val="Son_dg3"/>
      <sheetName val="KH_200³_(moi_max)3"/>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CT_033"/>
      <sheetName val="TH_033"/>
      <sheetName val="Cau_2(3)3"/>
      <sheetName val="B_T_HOP2"/>
      <sheetName val="HT_HE_DUONG2"/>
      <sheetName val="DH_D1,22"/>
      <sheetName val="Tro_giup2"/>
      <sheetName val="MTO_REV_02"/>
      <sheetName val="Bang_gia_NC2"/>
      <sheetName val="gia_phan_mong2"/>
      <sheetName val="TH_DZ352"/>
      <sheetName val="NAM_20043"/>
      <sheetName val="AC_equipment1"/>
      <sheetName val="Chung_tu1"/>
      <sheetName val="So_cai1"/>
      <sheetName val="Can_doi1"/>
      <sheetName val="Phat_sinh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BLR_12"/>
      <sheetName val="D_Da02"/>
      <sheetName val="Div__A2"/>
      <sheetName val="TSCD_ko_dung2"/>
      <sheetName val="Tong_vat_tu2"/>
      <sheetName val="VT_luu2"/>
      <sheetName val="Vtu_u_dong2"/>
      <sheetName val="TSLD_khac2"/>
      <sheetName val="CC_da_pbo_het2"/>
      <sheetName val="26+960-27+050_92"/>
      <sheetName val="luong_thang_102"/>
      <sheetName val="tong_hop_thang_102"/>
      <sheetName val="TH_112"/>
      <sheetName val="px_khai_thac_22"/>
      <sheetName val="dao_lo_so_22"/>
      <sheetName val="luong_vp_thang_102"/>
      <sheetName val="Du_thau2"/>
      <sheetName val="Phan_tich_don_gia_(doc)2"/>
      <sheetName val="Du_toan2"/>
      <sheetName val="Chenh_lech_vat_tu2"/>
      <sheetName val="Phan_tich_vat_tu2"/>
      <sheetName val="Tong_hop_vat_tu2"/>
      <sheetName val="Gia_tri_vat_tu2"/>
      <sheetName val="Chi_phi_van_chuyen2"/>
      <sheetName val="Don_gia_chi_tiet2"/>
      <sheetName val="Tong_hop_kinh_phi2"/>
      <sheetName val="Tu_van_Thiet_ke2"/>
      <sheetName val="Tien_do_thi_cong2"/>
      <sheetName val="Bia_du_toan2"/>
      <sheetName val="[PIPE-03E_XLSÝ26+960-27+150_4(1"/>
      <sheetName val="L_D17042"/>
      <sheetName val="TK_331c1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THV_CHI_62"/>
      <sheetName val="27+500-700_4(k85)2"/>
      <sheetName val="B9_SCL_(2)2"/>
      <sheetName val="Thang_7-052"/>
      <sheetName val="Bia_dvi2"/>
      <sheetName val="B3_Tonghop_thang2"/>
      <sheetName val="Liệt_kê1"/>
      <sheetName val="CHIET_TINH_TBA2"/>
      <sheetName val="CHIET_TINH_DZ_0,42"/>
      <sheetName val="CHIET_TINH_CCT2"/>
      <sheetName val="Tong_hop_gia2"/>
      <sheetName val="cong_bien_t1&lt;2"/>
      <sheetName val="Bang_2B2"/>
      <sheetName val="Dgia_vat_tu2"/>
      <sheetName val="Don_gia_III2"/>
      <sheetName val="Dgia_VT2"/>
      <sheetName val="Cong_doan2"/>
      <sheetName val="VËt_liÖu1"/>
      <sheetName val="K_L­¬ng_1"/>
      <sheetName val="GTDT_1"/>
      <sheetName val="Bï_VL_1"/>
      <sheetName val="Tæng_Hîp1"/>
      <sheetName val="Kinh_PhÝ1"/>
      <sheetName val="T_kÕ1"/>
      <sheetName val="tÝnh_VL1"/>
      <sheetName val="KL_®Ëp1"/>
      <sheetName val="Lµng_Lµ1"/>
      <sheetName val="THDN_MBA_phu_tai1"/>
      <sheetName val="TBA_CC1"/>
      <sheetName val="Purchase_Order1"/>
      <sheetName val="Customize_Your_Purchase_Order1"/>
      <sheetName val="A__Building__1"/>
      <sheetName val="Qty-(Arc_)1"/>
      <sheetName val="TH_K_II1"/>
      <sheetName val="TH_K_I1"/>
      <sheetName val="Electrical_Breakdown1"/>
      <sheetName val="DTcojg_4-51"/>
      <sheetName val="DGchitiet_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TH_du_toan¸1"/>
      <sheetName val="TH_du_toann1"/>
      <sheetName val="26+960-27+150_5(k95!1"/>
      <sheetName val="TH_du_toanþ1"/>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DMVT1_(2)1"/>
      <sheetName val="Chiet_tinh_6at_lieu_1"/>
      <sheetName val="gia_vat_,ieu1"/>
      <sheetName val="Ki泺m_tra_DS_thue_GTGT1"/>
      <sheetName val="27+740-820_3(k95)1"/>
      <sheetName val="20_9_051"/>
      <sheetName val="Thanh_toan1"/>
      <sheetName val="B_11D_1"/>
      <sheetName val="Gia_tr?1"/>
      <sheetName val="Ki??m_tra_DS_thue_GTGT1"/>
      <sheetName val="Thuong_dip_nhan_danh_hieu_AHL?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Diem mia"/>
      <sheetName val="Vat lieu"/>
      <sheetName val="NhapDT"/>
      <sheetName val="THU CHI"/>
      <sheetName val="san "/>
      <sheetName val="Casting"/>
      <sheetName val="L15m"/>
      <sheetName val="Ranh ࡤoc"/>
      <sheetName val="Đầu vào"/>
      <sheetName val="REMUNERASISTANDAR"/>
      <sheetName val="TABEL-DETASIR"/>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뜃맟뭁돽띿ᘀ᨜԰"/>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Para"/>
      <sheetName val="Corewall Rb-Mezz"/>
      <sheetName val="집계표"/>
      <sheetName val="실행철강하도"/>
      <sheetName val="149-2"/>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NKC6"/>
      <sheetName val="01. KHO A-&gt;E"/>
      <sheetName val="RAB AR&amp;STR"/>
      <sheetName val="SITE-E"/>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Gia_GC_Satthep"/>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AUTOMATIC SELECT"/>
      <sheetName val="Page 3"/>
      <sheetName val="K260 BßGe"/>
      <sheetName val="見積原稿99831"/>
      <sheetName val="Packing type 2"/>
      <sheetName val="CNKH"/>
      <sheetName val="Data.T8"/>
      <sheetName val="Transaction"/>
      <sheetName val="HTTK"/>
      <sheetName val="THCP198"/>
      <sheetName val="DataSheet"/>
      <sheetName val="Income Statement1"/>
      <sheetName val="Original"/>
      <sheetName val="TB Grouping"/>
      <sheetName val="OAR-FS"/>
      <sheetName val="Summary ( No use) "/>
      <sheetName val="Income Statement 1"/>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qhlk"/>
      <sheetName val="Trang mở đầu"/>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THU _x0005_"/>
      <sheetName val="Ts"/>
      <sheetName val="Quotation AREA"/>
      <sheetName val="Tra Cứu"/>
      <sheetName val="Tai khoan"/>
      <sheetName val="NC"/>
      <sheetName val="TB"/>
      <sheetName val="nphꗃ〒_x0005_"/>
      <sheetName val="BU9-10_x0015_[PIPE-03E.XLS]BU10-11"/>
      <sheetName val="Nnh1-2+80_x0019_[PIPE-03E.XLS]MD1"/>
      <sheetName val="Mnh0-1_x0014_[PIPE-03E.XLS]Nnh0-1"/>
      <sheetName val="THU _x0005__x0002_"/>
      <sheetName val="Sk _x0008__x0005_"/>
      <sheetName val="Elec. Load"/>
      <sheetName val="Caod"/>
      <sheetName val="CaodÈ"/>
      <sheetName val="DaÈ"/>
      <sheetName val="Daþ"/>
      <sheetName val="CDԀ_x0000__x0000__x0000_"/>
      <sheetName val="発注"/>
      <sheetName val="Ty trong phan A"/>
      <sheetName val="Details"/>
      <sheetName val="SLCB"/>
      <sheetName val="STRU-4"/>
      <sheetName val="Balance Sheet"/>
      <sheetName val="Request"/>
      <sheetName val="前期_BS"/>
      <sheetName val="Tong_Thu4"/>
      <sheetName val="Tong_Chi4"/>
      <sheetName val="Truong_hoc4"/>
      <sheetName val="Cty_CP4"/>
      <sheetName val="G_thau_3B4"/>
      <sheetName val="T_Hop_Thu-chi4"/>
      <sheetName val="DG_SOC5"/>
      <sheetName val="DG_HQ5"/>
      <sheetName val="Bot_Giat_C5"/>
      <sheetName val="Bot_Giat_P_5"/>
      <sheetName val="THAY_THUNG_H5"/>
      <sheetName val="thi_nghiem5"/>
      <sheetName val="Tong_Thu5"/>
      <sheetName val="Tong_Chi5"/>
      <sheetName val="Truong_hoc5"/>
      <sheetName val="Cty_CP5"/>
      <sheetName val="G_thau_3B5"/>
      <sheetName val="T_Hop_Thu-chi5"/>
      <sheetName val="DG_SOC6"/>
      <sheetName val="DG_HQ6"/>
      <sheetName val="Bot_Giat_C6"/>
      <sheetName val="Bot_Giat_P_6"/>
      <sheetName val="THAY_THUNG_H6"/>
      <sheetName val="thi_nghiem6"/>
      <sheetName val="Tong_Thu6"/>
      <sheetName val="Tong_Chi6"/>
      <sheetName val="Truong_hoc6"/>
      <sheetName val="Cty_CP6"/>
      <sheetName val="G_thau_3B6"/>
      <sheetName val="T_Hop_Thu-chi6"/>
      <sheetName val="Tien_ung5"/>
      <sheetName val="phi_luong35"/>
      <sheetName val="THVT_T55"/>
      <sheetName val="XL1_t55"/>
      <sheetName val="XL2_T55"/>
      <sheetName val="XL3_T55"/>
      <sheetName val="XL5_T55"/>
      <sheetName val="CC_XL15"/>
      <sheetName val="KKTS_045"/>
      <sheetName val="nha_kct5"/>
      <sheetName val="VAT_TU_NHAN_TXQN4"/>
      <sheetName val="bang_tong_ke_khoi_luong_vat_tu4"/>
      <sheetName val="hcong_tkhe4"/>
      <sheetName val="VAT_TU_NHAN_TKHE4"/>
      <sheetName val="hcong_qn4"/>
      <sheetName val="VAT_TU_NHAN_(2)4"/>
      <sheetName val="TH_mau_moi_tu_T104"/>
      <sheetName val="Tong_hop_Quy_IV4"/>
      <sheetName val="TH_du_toan_5"/>
      <sheetName val="Du_toan_5"/>
      <sheetName val="C_Tinh5"/>
      <sheetName val="congtac_vien-uy5"/>
      <sheetName val="Nhan_luc20015"/>
      <sheetName val="huy_dong_von5"/>
      <sheetName val="Lai_vayxd5"/>
      <sheetName val="Lai_vayphaitra5"/>
      <sheetName val="Lai_vay_5"/>
      <sheetName val="tra_von5"/>
      <sheetName val="KH_chi_tiet5"/>
      <sheetName val="XE_DAU5"/>
      <sheetName val="XE_XANG5"/>
      <sheetName val="Hat_15"/>
      <sheetName val="_H8_duong5"/>
      <sheetName val="Hat_7dg5"/>
      <sheetName val="TH_duong_1B5"/>
      <sheetName val="TH_cau_1B5"/>
      <sheetName val="cau_H15"/>
      <sheetName val="Son_dg5"/>
      <sheetName val="THKL_H95"/>
      <sheetName val="VAT_TU_NHAN_TXQN5"/>
      <sheetName val="bang_tong_ke_khoi_luong_vat_tu5"/>
      <sheetName val="hcong_tkhe5"/>
      <sheetName val="VAT_TU_NHAN_TKHE5"/>
      <sheetName val="hcong_qn5"/>
      <sheetName val="VAT_TU_NHAN_(2)5"/>
      <sheetName val="CO_SO_DU_LIEU_PTVL5"/>
      <sheetName val="Thang_125"/>
      <sheetName val="Thang_16"/>
      <sheetName val="Thang_12_(2)5"/>
      <sheetName val="Thang_015"/>
      <sheetName val="TH_mau_moi_tu_T105"/>
      <sheetName val="Tong_hop_Quy_IV5"/>
      <sheetName val="DG_SOC7"/>
      <sheetName val="DG_HQ7"/>
      <sheetName val="Bot_Giat_C7"/>
      <sheetName val="Bot_Giat_P_7"/>
      <sheetName val="THAY_THUNG_H7"/>
      <sheetName val="thi_nghiem7"/>
      <sheetName val="Tong_Thu7"/>
      <sheetName val="Tong_Chi7"/>
      <sheetName val="Truong_hoc7"/>
      <sheetName val="Cty_CP7"/>
      <sheetName val="G_thau_3B7"/>
      <sheetName val="T_Hop_Thu-chi7"/>
      <sheetName val="Tien_ung6"/>
      <sheetName val="phi_luong36"/>
      <sheetName val="THVT_T56"/>
      <sheetName val="XL1_t56"/>
      <sheetName val="XL2_T56"/>
      <sheetName val="XL3_T56"/>
      <sheetName val="XL5_T56"/>
      <sheetName val="CC_XL16"/>
      <sheetName val="KKTS_046"/>
      <sheetName val="nha_kct6"/>
      <sheetName val="TH_du_toan_6"/>
      <sheetName val="Du_toan_6"/>
      <sheetName val="C_Tinh6"/>
      <sheetName val="congtac_vien-uy6"/>
      <sheetName val="Nhan_luc20016"/>
      <sheetName val="huy_dong_von6"/>
      <sheetName val="Lai_vayxd6"/>
      <sheetName val="Lai_vayphaitra6"/>
      <sheetName val="Lai_vay_6"/>
      <sheetName val="tra_von6"/>
      <sheetName val="KH_chi_tiet6"/>
      <sheetName val="XE_DAU6"/>
      <sheetName val="XE_XANG6"/>
      <sheetName val="Hat_16"/>
      <sheetName val="_H8_duong6"/>
      <sheetName val="Hat_7dg6"/>
      <sheetName val="TH_duong_1B6"/>
      <sheetName val="TH_cau_1B6"/>
      <sheetName val="cau_H16"/>
      <sheetName val="Son_dg6"/>
      <sheetName val="THKL_H96"/>
      <sheetName val="VAT_TU_NHAN_TXQN6"/>
      <sheetName val="bang_tong_ke_khoi_luong_vat_tu6"/>
      <sheetName val="hcong_tkhe6"/>
      <sheetName val="VAT_TU_NHAN_TKHE6"/>
      <sheetName val="hcong_qn6"/>
      <sheetName val="VAT_TU_NHAN_(2)6"/>
      <sheetName val="CO_SO_DU_LIEU_PTVL6"/>
      <sheetName val="Thang_126"/>
      <sheetName val="Thang_17"/>
      <sheetName val="Thang_12_(2)6"/>
      <sheetName val="Thang_016"/>
      <sheetName val="TH_mau_moi_tu_T106"/>
      <sheetName val="Tong_hop_Quy_IV6"/>
      <sheetName val="DG_SOC8"/>
      <sheetName val="DG_HQ8"/>
      <sheetName val="Bot_Giat_C8"/>
      <sheetName val="Bot_Giat_P_8"/>
      <sheetName val="THAY_THUNG_H8"/>
      <sheetName val="thi_nghiem8"/>
      <sheetName val="Tong_Thu8"/>
      <sheetName val="Tong_Chi8"/>
      <sheetName val="Truong_hoc8"/>
      <sheetName val="Cty_CP8"/>
      <sheetName val="G_thau_3B8"/>
      <sheetName val="T_Hop_Thu-chi8"/>
      <sheetName val="Tien_ung7"/>
      <sheetName val="phi_luong37"/>
      <sheetName val="THVT_T57"/>
      <sheetName val="XL1_t57"/>
      <sheetName val="XL2_T57"/>
      <sheetName val="XL3_T57"/>
      <sheetName val="XL5_T57"/>
      <sheetName val="CC_XL17"/>
      <sheetName val="KKTS_047"/>
      <sheetName val="nha_kct7"/>
      <sheetName val="TH_du_toan_7"/>
      <sheetName val="Du_toan_7"/>
      <sheetName val="C_Tinh7"/>
      <sheetName val="congtac_vien-uy7"/>
      <sheetName val="Nhan_luc20017"/>
      <sheetName val="huy_dong_von7"/>
      <sheetName val="Lai_vayxd7"/>
      <sheetName val="Lai_vayphaitra7"/>
      <sheetName val="Lai_vay_7"/>
      <sheetName val="tra_von7"/>
      <sheetName val="KH_chi_tiet7"/>
      <sheetName val="XE_DAU7"/>
      <sheetName val="XE_XANG7"/>
      <sheetName val="Hat_17"/>
      <sheetName val="_H8_duong7"/>
      <sheetName val="Hat_7dg7"/>
      <sheetName val="TH_duong_1B7"/>
      <sheetName val="TH_cau_1B7"/>
      <sheetName val="cau_H17"/>
      <sheetName val="Son_dg7"/>
      <sheetName val="THKL_H97"/>
      <sheetName val="VAT_TU_NHAN_TXQN7"/>
      <sheetName val="bang_tong_ke_khoi_luong_vat_tu7"/>
      <sheetName val="hcong_tkhe7"/>
      <sheetName val="VAT_TU_NHAN_TKHE7"/>
      <sheetName val="hcong_qn7"/>
      <sheetName val="VAT_TU_NHAN_(2)7"/>
      <sheetName val="CO_SO_DU_LIEU_PTVL7"/>
      <sheetName val="Thang_127"/>
      <sheetName val="Thang_18"/>
      <sheetName val="Thang_12_(2)7"/>
      <sheetName val="Thang_017"/>
      <sheetName val="TH_mau_moi_tu_T107"/>
      <sheetName val="Tong_hop_Quy_IV7"/>
      <sheetName val="DG_SOC9"/>
      <sheetName val="DG_HQ9"/>
      <sheetName val="Bot_Giat_C9"/>
      <sheetName val="Bot_Giat_P_9"/>
      <sheetName val="THAY_THUNG_H9"/>
      <sheetName val="thi_nghiem9"/>
      <sheetName val="Tong_Thu9"/>
      <sheetName val="Tong_Chi9"/>
      <sheetName val="Truong_hoc9"/>
      <sheetName val="Cty_CP9"/>
      <sheetName val="G_thau_3B9"/>
      <sheetName val="T_Hop_Thu-chi9"/>
      <sheetName val="DG_SOC11"/>
      <sheetName val="DG_HQ11"/>
      <sheetName val="Bot_Giat_C11"/>
      <sheetName val="Bot_Giat_P_11"/>
      <sheetName val="THAY_THUNG_H11"/>
      <sheetName val="thi_nghiem11"/>
      <sheetName val="Tong_Thu11"/>
      <sheetName val="Tong_Chi11"/>
      <sheetName val="Truong_hoc11"/>
      <sheetName val="Cty_CP11"/>
      <sheetName val="G_thau_3B11"/>
      <sheetName val="T_Hop_Thu-chi11"/>
      <sheetName val="Tien_ung9"/>
      <sheetName val="phi_luong39"/>
      <sheetName val="THVT_T59"/>
      <sheetName val="XL1_t59"/>
      <sheetName val="XL2_T59"/>
      <sheetName val="XL3_T59"/>
      <sheetName val="XL5_T59"/>
      <sheetName val="CC_XL19"/>
      <sheetName val="KKTS_049"/>
      <sheetName val="nha_kct9"/>
      <sheetName val="TH_du_toan_9"/>
      <sheetName val="Du_toan_9"/>
      <sheetName val="C_Tinh9"/>
      <sheetName val="congtac_vien-uy9"/>
      <sheetName val="Nhan_luc20019"/>
      <sheetName val="huy_dong_von9"/>
      <sheetName val="Lai_vayxd9"/>
      <sheetName val="Lai_vayphaitra9"/>
      <sheetName val="Lai_vay_9"/>
      <sheetName val="tra_von9"/>
      <sheetName val="KH_chi_tiet9"/>
      <sheetName val="XE_DAU9"/>
      <sheetName val="XE_XANG9"/>
      <sheetName val="Hat_19"/>
      <sheetName val="_H8_duong9"/>
      <sheetName val="Hat_7dg9"/>
      <sheetName val="TH_duong_1B9"/>
      <sheetName val="TH_cau_1B9"/>
      <sheetName val="cau_H19"/>
      <sheetName val="Son_dg9"/>
      <sheetName val="THKL_H99"/>
      <sheetName val="VAT_TU_NHAN_TXQN9"/>
      <sheetName val="bang_tong_ke_khoi_luong_vat_tu9"/>
      <sheetName val="hcong_tkhe9"/>
      <sheetName val="VAT_TU_NHAN_TKHE9"/>
      <sheetName val="hcong_qn9"/>
      <sheetName val="VAT_TU_NHAN_(2)9"/>
      <sheetName val="CO_SO_DU_LIEU_PTVL9"/>
      <sheetName val="Thang_129"/>
      <sheetName val="Thang_110"/>
      <sheetName val="Thang_12_(2)9"/>
      <sheetName val="Thang_019"/>
      <sheetName val="TH_mau_moi_tu_T109"/>
      <sheetName val="Tong_hop_Quy_IV9"/>
      <sheetName val="DG_SOC10"/>
      <sheetName val="DG_HQ10"/>
      <sheetName val="Bot_Giat_C10"/>
      <sheetName val="Bot_Giat_P_10"/>
      <sheetName val="THAY_THUNG_H10"/>
      <sheetName val="thi_nghiem10"/>
      <sheetName val="Tong_Thu10"/>
      <sheetName val="Tong_Chi10"/>
      <sheetName val="Truong_hoc10"/>
      <sheetName val="Cty_CP10"/>
      <sheetName val="G_thau_3B10"/>
      <sheetName val="T_Hop_Thu-chi10"/>
      <sheetName val="Tien_ung8"/>
      <sheetName val="phi_luong38"/>
      <sheetName val="THVT_T58"/>
      <sheetName val="XL1_t58"/>
      <sheetName val="XL2_T58"/>
      <sheetName val="XL3_T58"/>
      <sheetName val="XL5_T58"/>
      <sheetName val="CC_XL18"/>
      <sheetName val="KKTS_048"/>
      <sheetName val="nha_kct8"/>
      <sheetName val="TH_du_toan_8"/>
      <sheetName val="Du_toan_8"/>
      <sheetName val="C_Tinh8"/>
      <sheetName val="congtac_vien-uy8"/>
      <sheetName val="Nhan_luc20018"/>
      <sheetName val="huy_dong_von8"/>
      <sheetName val="Lai_vayxd8"/>
      <sheetName val="Lai_vayphaitra8"/>
      <sheetName val="Lai_vay_8"/>
      <sheetName val="tra_von8"/>
      <sheetName val="KH_chi_tiet8"/>
      <sheetName val="XE_DAU8"/>
      <sheetName val="XE_XANG8"/>
      <sheetName val="Hat_18"/>
      <sheetName val="_H8_duong8"/>
      <sheetName val="Hat_7dg8"/>
      <sheetName val="TH_duong_1B8"/>
      <sheetName val="TH_cau_1B8"/>
      <sheetName val="cau_H18"/>
      <sheetName val="Son_dg8"/>
      <sheetName val="THKL_H98"/>
      <sheetName val="VAT_TU_NHAN_TXQN8"/>
      <sheetName val="bang_tong_ke_khoi_luong_vat_tu8"/>
      <sheetName val="hcong_tkhe8"/>
      <sheetName val="VAT_TU_NHAN_TKHE8"/>
      <sheetName val="hcong_qn8"/>
      <sheetName val="VAT_TU_NHAN_(2)8"/>
      <sheetName val="CO_SO_DU_LIEU_PTVL8"/>
      <sheetName val="Thang_128"/>
      <sheetName val="Thang_19"/>
      <sheetName val="Thang_12_(2)8"/>
      <sheetName val="Thang_018"/>
      <sheetName val="TH_mau_moi_tu_T108"/>
      <sheetName val="Tong_hop_Quy_IV8"/>
      <sheetName val="DG_SOC12"/>
      <sheetName val="DG_HQ12"/>
      <sheetName val="Bot_Giat_C12"/>
      <sheetName val="Bot_Giat_P_12"/>
      <sheetName val="THAY_THUNG_H12"/>
      <sheetName val="thi_nghiem12"/>
      <sheetName val="Tong_Thu12"/>
      <sheetName val="Tong_Chi12"/>
      <sheetName val="Truong_hoc12"/>
      <sheetName val="Cty_CP12"/>
      <sheetName val="G_thau_3B12"/>
      <sheetName val="T_Hop_Thu-chi12"/>
      <sheetName val="Tien_ung10"/>
      <sheetName val="phi_luong310"/>
      <sheetName val="THVT_T510"/>
      <sheetName val="XL1_t510"/>
      <sheetName val="XL2_T510"/>
      <sheetName val="XL3_T510"/>
      <sheetName val="XL5_T510"/>
      <sheetName val="CC_XL110"/>
      <sheetName val="KKTS_0410"/>
      <sheetName val="nha_kct10"/>
      <sheetName val="TH_du_toan_10"/>
      <sheetName val="Du_toan_10"/>
      <sheetName val="C_Tinh10"/>
      <sheetName val="congtac_vien-uy10"/>
      <sheetName val="Nhan_luc200110"/>
      <sheetName val="huy_dong_von10"/>
      <sheetName val="Lai_vayxd10"/>
      <sheetName val="Lai_vayphaitra10"/>
      <sheetName val="Lai_vay_10"/>
      <sheetName val="tra_von10"/>
      <sheetName val="KH_chi_tiet10"/>
      <sheetName val="XE_DAU10"/>
      <sheetName val="XE_XANG10"/>
      <sheetName val="Hat_110"/>
      <sheetName val="_H8_duong10"/>
      <sheetName val="Hat_7dg10"/>
      <sheetName val="TH_duong_1B10"/>
      <sheetName val="TH_cau_1B10"/>
      <sheetName val="cau_H110"/>
      <sheetName val="Son_dg10"/>
      <sheetName val="THKL_H910"/>
      <sheetName val="VAT_TU_NHAN_TXQN10"/>
      <sheetName val="bang_tong_ke_khoi_luong_vat_t10"/>
      <sheetName val="hcong_tkhe10"/>
      <sheetName val="VAT_TU_NHAN_TKHE10"/>
      <sheetName val="hcong_qn10"/>
      <sheetName val="VAT_TU_NHAN_(2)10"/>
      <sheetName val="CO_SO_DU_LIEU_PTVL10"/>
      <sheetName val="Thang_1210"/>
      <sheetName val="Thang_111"/>
      <sheetName val="Thang_12_(2)10"/>
      <sheetName val="Thang_0110"/>
      <sheetName val="TH_mau_moi_tu_T1010"/>
      <sheetName val="Tong_hop_Quy_IV10"/>
      <sheetName val="DG_SOC13"/>
      <sheetName val="DG_HQ13"/>
      <sheetName val="Bot_Giat_C13"/>
      <sheetName val="Bot_Giat_P_13"/>
      <sheetName val="THAY_THUNG_H13"/>
      <sheetName val="thi_nghiem13"/>
      <sheetName val="Tong_Thu13"/>
      <sheetName val="Tong_Chi13"/>
      <sheetName val="Truong_hoc13"/>
      <sheetName val="Cty_CP13"/>
      <sheetName val="G_thau_3B13"/>
      <sheetName val="T_Hop_Thu-chi13"/>
      <sheetName val="Tien_ung11"/>
      <sheetName val="phi_luong311"/>
      <sheetName val="THVT_T511"/>
      <sheetName val="XL1_t511"/>
      <sheetName val="XL2_T511"/>
      <sheetName val="XL3_T511"/>
      <sheetName val="XL5_T511"/>
      <sheetName val="CC_XL111"/>
      <sheetName val="KKTS_0411"/>
      <sheetName val="nha_kct11"/>
      <sheetName val="TH_du_toan_11"/>
      <sheetName val="Du_toan_11"/>
      <sheetName val="C_Tinh11"/>
      <sheetName val="congtac_vien-uy11"/>
      <sheetName val="Nhan_luc200111"/>
      <sheetName val="huy_dong_von11"/>
      <sheetName val="Lai_vayxd11"/>
      <sheetName val="Lai_vayphaitra11"/>
      <sheetName val="Lai_vay_11"/>
      <sheetName val="tra_von11"/>
      <sheetName val="KH_chi_tiet11"/>
      <sheetName val="XE_DAU11"/>
      <sheetName val="XE_XANG11"/>
      <sheetName val="Hat_111"/>
      <sheetName val="_H8_duong11"/>
      <sheetName val="Hat_7dg11"/>
      <sheetName val="TH_duong_1B11"/>
      <sheetName val="TH_cau_1B11"/>
      <sheetName val="cau_H111"/>
      <sheetName val="Son_dg11"/>
      <sheetName val="THKL_H911"/>
      <sheetName val="VAT_TU_NHAN_TXQN11"/>
      <sheetName val="bang_tong_ke_khoi_luong_vat_t11"/>
      <sheetName val="hcong_tkhe11"/>
      <sheetName val="VAT_TU_NHAN_TKHE11"/>
      <sheetName val="hcong_qn11"/>
      <sheetName val="VAT_TU_NHAN_(2)11"/>
      <sheetName val="CO_SO_DU_LIEU_PTVL11"/>
      <sheetName val="Thang_1211"/>
      <sheetName val="Thang_112"/>
      <sheetName val="Thang_12_(2)11"/>
      <sheetName val="Thang_0111"/>
      <sheetName val="TH_mau_moi_tu_T1011"/>
      <sheetName val="Tong_hop_Quy_IV11"/>
      <sheetName val="DG_SOC14"/>
      <sheetName val="DG_HQ14"/>
      <sheetName val="Bot_Giat_C14"/>
      <sheetName val="Bot_Giat_P_14"/>
      <sheetName val="THAY_THUNG_H14"/>
      <sheetName val="thi_nghiem14"/>
      <sheetName val="Tong_Thu14"/>
      <sheetName val="Tong_Chi14"/>
      <sheetName val="Truong_hoc14"/>
      <sheetName val="Cty_CP14"/>
      <sheetName val="G_thau_3B14"/>
      <sheetName val="T_Hop_Thu-chi14"/>
      <sheetName val="Tien_ung12"/>
      <sheetName val="phi_luong312"/>
      <sheetName val="THVT_T512"/>
      <sheetName val="XL1_t512"/>
      <sheetName val="XL2_T512"/>
      <sheetName val="XL3_T512"/>
      <sheetName val="XL5_T512"/>
      <sheetName val="CC_XL112"/>
      <sheetName val="KKTS_0412"/>
      <sheetName val="nha_kct12"/>
      <sheetName val="TH_du_toan_12"/>
      <sheetName val="Du_toan_12"/>
      <sheetName val="C_Tinh12"/>
      <sheetName val="congtac_vien-uy12"/>
      <sheetName val="Nhan_luc200112"/>
      <sheetName val="huy_dong_von12"/>
      <sheetName val="Lai_vayxd12"/>
      <sheetName val="Lai_vayphaitra12"/>
      <sheetName val="Lai_vay_12"/>
      <sheetName val="tra_von12"/>
      <sheetName val="KH_chi_tiet12"/>
      <sheetName val="XE_DAU12"/>
      <sheetName val="XE_XANG12"/>
      <sheetName val="Hat_112"/>
      <sheetName val="_H8_duong12"/>
      <sheetName val="Hat_7dg12"/>
      <sheetName val="TH_duong_1B12"/>
      <sheetName val="TH_cau_1B12"/>
      <sheetName val="cau_H112"/>
      <sheetName val="Son_dg12"/>
      <sheetName val="THKL_H912"/>
      <sheetName val="VAT_TU_NHAN_TXQN12"/>
      <sheetName val="bang_tong_ke_khoi_luong_vat_t12"/>
      <sheetName val="hcong_tkhe12"/>
      <sheetName val="VAT_TU_NHAN_TKHE12"/>
      <sheetName val="hcong_qn12"/>
      <sheetName val="VAT_TU_NHAN_(2)12"/>
      <sheetName val="CO_SO_DU_LIEU_PTVL12"/>
      <sheetName val="Thang_1212"/>
      <sheetName val="Thang_113"/>
      <sheetName val="Thang_12_(2)12"/>
      <sheetName val="Thang_0112"/>
      <sheetName val="TH_mau_moi_tu_T1012"/>
      <sheetName val="Tong_hop_Quy_IV12"/>
      <sheetName val="DG_SOC15"/>
      <sheetName val="DG_HQ15"/>
      <sheetName val="Bot_Giat_C15"/>
      <sheetName val="Bot_Giat_P_15"/>
      <sheetName val="THAY_THUNG_H15"/>
      <sheetName val="thi_nghiem15"/>
      <sheetName val="Tong_Thu15"/>
      <sheetName val="Tong_Chi15"/>
      <sheetName val="Truong_hoc15"/>
      <sheetName val="Cty_CP15"/>
      <sheetName val="G_thau_3B15"/>
      <sheetName val="T_Hop_Thu-chi15"/>
      <sheetName val="Tien_ung13"/>
      <sheetName val="phi_luong313"/>
      <sheetName val="THVT_T513"/>
      <sheetName val="XL1_t513"/>
      <sheetName val="XL2_T513"/>
      <sheetName val="XL3_T513"/>
      <sheetName val="XL5_T513"/>
      <sheetName val="CC_XL113"/>
      <sheetName val="KKTS_0413"/>
      <sheetName val="nha_kct13"/>
      <sheetName val="TH_du_toan_13"/>
      <sheetName val="Du_toan_13"/>
      <sheetName val="C_Tinh13"/>
      <sheetName val="congtac_vien-uy13"/>
      <sheetName val="Nhan_luc200113"/>
      <sheetName val="huy_dong_von13"/>
      <sheetName val="Lai_vayxd13"/>
      <sheetName val="Lai_vayphaitra13"/>
      <sheetName val="Lai_vay_13"/>
      <sheetName val="tra_von13"/>
      <sheetName val="KH_chi_tiet13"/>
      <sheetName val="XE_DAU13"/>
      <sheetName val="XE_XANG13"/>
      <sheetName val="Hat_113"/>
      <sheetName val="_H8_duong13"/>
      <sheetName val="Hat_7dg13"/>
      <sheetName val="TH_duong_1B13"/>
      <sheetName val="TH_cau_1B13"/>
      <sheetName val="cau_H113"/>
      <sheetName val="Son_dg13"/>
      <sheetName val="THKL_H913"/>
      <sheetName val="VAT_TU_NHAN_TXQN13"/>
      <sheetName val="bang_tong_ke_khoi_luong_vat_t13"/>
      <sheetName val="hcong_tkhe13"/>
      <sheetName val="VAT_TU_NHAN_TKHE13"/>
      <sheetName val="hcong_qn13"/>
      <sheetName val="VAT_TU_NHAN_(2)13"/>
      <sheetName val="CO_SO_DU_LIEU_PTVL13"/>
      <sheetName val="Thang_1213"/>
      <sheetName val="Thang_114"/>
      <sheetName val="Thang_12_(2)13"/>
      <sheetName val="Thang_0113"/>
      <sheetName val="TH_mau_moi_tu_T1013"/>
      <sheetName val="Tong_hop_Quy_IV13"/>
      <sheetName val="DG_SOC16"/>
      <sheetName val="DG_HQ16"/>
      <sheetName val="Bot_Giat_C16"/>
      <sheetName val="Bot_Giat_P_16"/>
      <sheetName val="THAY_THUNG_H16"/>
      <sheetName val="thi_nghiem16"/>
      <sheetName val="Tong_Thu16"/>
      <sheetName val="Tong_Chi16"/>
      <sheetName val="Truong_hoc16"/>
      <sheetName val="Cty_CP16"/>
      <sheetName val="G_thau_3B16"/>
      <sheetName val="T_Hop_Thu-chi16"/>
      <sheetName val="Tien_ung14"/>
      <sheetName val="phi_luong314"/>
      <sheetName val="THVT_T514"/>
      <sheetName val="XL1_t514"/>
      <sheetName val="XL2_T514"/>
      <sheetName val="XL3_T514"/>
      <sheetName val="XL5_T514"/>
      <sheetName val="CC_XL114"/>
      <sheetName val="KKTS_0414"/>
      <sheetName val="nha_kct14"/>
      <sheetName val="TH_du_toan_14"/>
      <sheetName val="Du_toan_14"/>
      <sheetName val="C_Tinh14"/>
      <sheetName val="congtac_vien-uy14"/>
      <sheetName val="Nhan_luc200114"/>
      <sheetName val="huy_dong_von14"/>
      <sheetName val="Lai_vayxd14"/>
      <sheetName val="Lai_vayphaitra14"/>
      <sheetName val="Lai_vay_14"/>
      <sheetName val="tra_von14"/>
      <sheetName val="KH_chi_tiet14"/>
      <sheetName val="XE_DAU14"/>
      <sheetName val="XE_XANG14"/>
      <sheetName val="Hat_114"/>
      <sheetName val="_H8_duong14"/>
      <sheetName val="Hat_7dg14"/>
      <sheetName val="TH_duong_1B14"/>
      <sheetName val="TH_cau_1B14"/>
      <sheetName val="cau_H114"/>
      <sheetName val="Son_dg14"/>
      <sheetName val="THKL_H914"/>
      <sheetName val="VAT_TU_NHAN_TXQN14"/>
      <sheetName val="bang_tong_ke_khoi_luong_vat_t14"/>
      <sheetName val="hcong_tkhe14"/>
      <sheetName val="VAT_TU_NHAN_TKHE14"/>
      <sheetName val="hcong_qn14"/>
      <sheetName val="VAT_TU_NHAN_(2)14"/>
      <sheetName val="CO_SO_DU_LIEU_PTVL14"/>
      <sheetName val="Thang_1214"/>
      <sheetName val="Thang_115"/>
      <sheetName val="Thang_12_(2)14"/>
      <sheetName val="Thang_0114"/>
      <sheetName val="TH_mau_moi_tu_T1014"/>
      <sheetName val="Tong_hop_Quy_IV14"/>
      <sheetName val="data07fib"/>
      <sheetName val="data08fib"/>
      <sheetName val="data09fib"/>
      <sheetName val="Package1"/>
      <sheetName val="Dept code"/>
      <sheetName val="docket"/>
      <sheetName val="Line code"/>
      <sheetName val="PSB.TB"/>
      <sheetName val="Weekly"/>
      <sheetName val="transfer"/>
      <sheetName val="X"/>
      <sheetName val="è"/>
      <sheetName val="2012"/>
      <sheetName val="DS_10"/>
      <sheetName val="TK11_x0018_"/>
      <sheetName val="Sprachelemente"/>
      <sheetName val="theo doi sach T11"/>
      <sheetName val="Record CR"/>
      <sheetName val="U102-U104 Detail"/>
      <sheetName val="TB_220"/>
      <sheetName val="ctdz10"/>
      <sheetName val="Phuc loi׮"/>
      <sheetName val="Phuc loiԼ"/>
      <sheetName val="Phuc loiע_x0000__x0000__x0000_Ꮆ最"/>
      <sheetName val="DATA10"/>
      <sheetName val="DATA1"/>
      <sheetName val="t_x0005_"/>
      <sheetName val="t&lt;"/>
      <sheetName val="t_x001c_"/>
      <sheetName val="CPLT"/>
      <sheetName val="BAL42"/>
      <sheetName val="Breakeven Analysis"/>
      <sheetName val="CST1198"/>
      <sheetName val="Daily Record"/>
      <sheetName val="gene0402AMT&gt;0"/>
      <sheetName val="대구"/>
      <sheetName val="GTGT2004"/>
      <sheetName val="TNDN2004"/>
      <sheetName val="ChitietTNDN"/>
      <sheetName val="Dukien2005"/>
      <sheetName val="Dangkyluong05"/>
      <sheetName val="99원가원판"/>
      <sheetName val="Allocation-out"/>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Rev domes 17"/>
      <sheetName val="Control"/>
      <sheetName val="5%"/>
      <sheetName val="Project Data"/>
      <sheetName val="bo ma"/>
      <sheetName val="TH06"/>
      <sheetName val="SLTB PT T06"/>
      <sheetName val="VT Nhap - Xuat T06"/>
      <sheetName val="Hướng dẫn"/>
      <sheetName val="Nhap_VT_oto1"/>
      <sheetName val="Don_gia1"/>
      <sheetName val="Project_Data1"/>
      <sheetName val="Check_C1"/>
      <sheetName val="bo_ma1"/>
      <sheetName val="SLTB_PT_T061"/>
      <sheetName val="VT_Nhap_-_Xuat_T061"/>
      <sheetName val="Hướng_dẫn1"/>
      <sheetName val="Nhap_VT_oto"/>
      <sheetName val="Don_gia"/>
      <sheetName val="Project_Data"/>
      <sheetName val="Check_C"/>
      <sheetName val="bo_ma"/>
      <sheetName val="SLTB_PT_T06"/>
      <sheetName val="VT_Nhap_-_Xuat_T06"/>
      <sheetName val="Hướng_dẫn"/>
      <sheetName val="PTMQT"/>
      <sheetName val="Q1-0_x0000_"/>
      <sheetName val="ESTI."/>
      <sheetName val="Gr"/>
      <sheetName val="P7_HO Termination 07"/>
      <sheetName val="Aging"/>
      <sheetName val="Credit"/>
      <sheetName val="CustList"/>
      <sheetName val="Info"/>
      <sheetName val="Tool"/>
      <sheetName val="ton"/>
      <sheetName val="Thông tin"/>
      <sheetName val="IBs"/>
      <sheetName val="BJ1"/>
      <sheetName val="BJ0"/>
      <sheetName val="BJc"/>
      <sheetName val="Bang CDTK"/>
      <sheetName val="FF-2"/>
      <sheetName val="LUþ"/>
      <sheetName val="NKY"/>
      <sheetName val="dongiaTH "/>
      <sheetName val="dongiaTH_"/>
      <sheetName val="CompanyValTable"/>
      <sheetName val="CTNX"/>
      <sheetName val="Data2013"/>
      <sheetName val="CDKT01"/>
      <sheetName val="TC01"/>
      <sheetName val="TC nguon"/>
      <sheetName val="NV01"/>
      <sheetName val="CNo"/>
      <sheetName val="BC Tai san"/>
      <sheetName val="Xac nhan kho bac"/>
      <sheetName val="SOE - USD"/>
      <sheetName val="SOE-EUR"/>
      <sheetName val="BC TKTU-ADB"/>
      <sheetName val="BC TKTU-AFD"/>
      <sheetName val="Bao cao GT KL XDCB thuc hien"/>
      <sheetName val="BangkeNX"/>
      <sheetName val="SoTHVT"/>
      <sheetName val="設備仕様一覧"/>
      <sheetName val="新ｶﾞｽ設計"/>
      <sheetName val="Quotation(Ref)byPOLYCO"/>
      <sheetName val="CDV"/>
      <sheetName val="HSXL"/>
      <sheetName val="cuoc13"/>
      <sheetName val="Đơn giá kết cấu"/>
      <sheetName val="Elec LG"/>
      <sheetName val="Doi so"/>
      <sheetName val="BMS"/>
      <sheetName val="20110731수금"/>
      <sheetName val="상세"/>
      <sheetName val="외상매출금시산"/>
      <sheetName val="Reference"/>
      <sheetName val="table"/>
      <sheetName val="Dec3_x0000_"/>
      <sheetName val="T진도"/>
      <sheetName val="Report_WH"/>
      <sheetName val="JANTB"/>
      <sheetName val="Report KPI "/>
      <sheetName val="Sau do~g"/>
      <sheetName val="detial TSA"/>
      <sheetName val="K242 K98"/>
      <sheetName val="Chh tiet - Dv lap"/>
      <sheetName val="Phuc loiע"/>
      <sheetName val="P&amp;L"/>
      <sheetName val="Data-creditor"/>
      <sheetName val="GS"/>
      <sheetName val="FF-50"/>
      <sheetName val="PL"/>
      <sheetName val="Lban"/>
      <sheetName val="Parameter"/>
      <sheetName val="conbs"/>
      <sheetName val="Tinh KH"/>
      <sheetName val="수입"/>
      <sheetName val="DM Dân tộc"/>
      <sheetName val="DM Tỉnh thành"/>
      <sheetName val="DM Tôn giáo"/>
      <sheetName val="DS NHAN VIEN NMHM"/>
      <sheetName val="M201"/>
      <sheetName val="Deferred Sales Aug04"/>
      <sheetName val="Deferred Sales Dec04"/>
      <sheetName val="[PIPE-03E.XLS]__Kaefer_delhi__2"/>
      <sheetName val="KH-200"/>
      <sheetName val="CTTra"/>
      <sheetName val="dg285"/>
      <sheetName val="DG "/>
      <sheetName val="II.5.B"/>
      <sheetName val="C.TIE-"/>
      <sheetName val="K"/>
      <sheetName val="Q1-0"/>
      <sheetName val="Dec3"/>
      <sheetName val="DLNS"/>
    </sheetNames>
    <definedNames>
      <definedName name="DataFilter"/>
      <definedName name="DataSort"/>
      <definedName name="GoBack" sheetId="74"/>
    </defined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refreshError="1"/>
      <sheetData sheetId="787"/>
      <sheetData sheetId="788"/>
      <sheetData sheetId="789" refreshError="1"/>
      <sheetData sheetId="790" refreshError="1"/>
      <sheetData sheetId="791" refreshError="1"/>
      <sheetData sheetId="792"/>
      <sheetData sheetId="793"/>
      <sheetData sheetId="794"/>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sheetData sheetId="805"/>
      <sheetData sheetId="806"/>
      <sheetData sheetId="807"/>
      <sheetData sheetId="808"/>
      <sheetData sheetId="809"/>
      <sheetData sheetId="810"/>
      <sheetData sheetId="811"/>
      <sheetData sheetId="812"/>
      <sheetData sheetId="813"/>
      <sheetData sheetId="814"/>
      <sheetData sheetId="815" refreshError="1"/>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sheetData sheetId="1495" refreshError="1"/>
      <sheetData sheetId="1496"/>
      <sheetData sheetId="1497"/>
      <sheetData sheetId="1498"/>
      <sheetData sheetId="1499"/>
      <sheetData sheetId="1500"/>
      <sheetData sheetId="1501"/>
      <sheetData sheetId="1502" refreshError="1"/>
      <sheetData sheetId="1503" refreshError="1"/>
      <sheetData sheetId="1504"/>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sheetData sheetId="1583"/>
      <sheetData sheetId="1584" refreshError="1"/>
      <sheetData sheetId="1585"/>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sheetData sheetId="1613"/>
      <sheetData sheetId="1614"/>
      <sheetData sheetId="1615"/>
      <sheetData sheetId="1616"/>
      <sheetData sheetId="1617" refreshError="1"/>
      <sheetData sheetId="1618" refreshError="1"/>
      <sheetData sheetId="1619"/>
      <sheetData sheetId="1620" refreshError="1"/>
      <sheetData sheetId="1621" refreshError="1"/>
      <sheetData sheetId="1622" refreshError="1"/>
      <sheetData sheetId="1623"/>
      <sheetData sheetId="1624" refreshError="1"/>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sheetData sheetId="1639"/>
      <sheetData sheetId="1640"/>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sheetData sheetId="1862"/>
      <sheetData sheetId="1863"/>
      <sheetData sheetId="1864" refreshError="1"/>
      <sheetData sheetId="1865"/>
      <sheetData sheetId="1866" refreshError="1"/>
      <sheetData sheetId="1867" refreshError="1"/>
      <sheetData sheetId="1868"/>
      <sheetData sheetId="1869" refreshError="1"/>
      <sheetData sheetId="1870" refreshError="1"/>
      <sheetData sheetId="1871" refreshError="1"/>
      <sheetData sheetId="1872" refreshError="1"/>
      <sheetData sheetId="1873" refreshError="1"/>
      <sheetData sheetId="1874" refreshError="1"/>
      <sheetData sheetId="1875"/>
      <sheetData sheetId="1876"/>
      <sheetData sheetId="1877"/>
      <sheetData sheetId="1878"/>
      <sheetData sheetId="1879"/>
      <sheetData sheetId="1880"/>
      <sheetData sheetId="1881"/>
      <sheetData sheetId="1882"/>
      <sheetData sheetId="1883" refreshError="1"/>
      <sheetData sheetId="1884" refreshError="1"/>
      <sheetData sheetId="1885" refreshError="1"/>
      <sheetData sheetId="1886" refreshError="1"/>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refreshError="1"/>
      <sheetData sheetId="2191" refreshError="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refreshError="1"/>
      <sheetData sheetId="2457" refreshError="1"/>
      <sheetData sheetId="2458"/>
      <sheetData sheetId="2459"/>
      <sheetData sheetId="2460"/>
      <sheetData sheetId="2461"/>
      <sheetData sheetId="2462" refreshError="1"/>
      <sheetData sheetId="2463" refreshError="1"/>
      <sheetData sheetId="2464"/>
      <sheetData sheetId="2465" refreshError="1"/>
      <sheetData sheetId="2466" refreshError="1"/>
      <sheetData sheetId="2467" refreshError="1"/>
      <sheetData sheetId="2468" refreshError="1"/>
      <sheetData sheetId="2469" refreshError="1"/>
      <sheetData sheetId="2470" refreshError="1"/>
      <sheetData sheetId="2471" refreshError="1"/>
      <sheetData sheetId="2472"/>
      <sheetData sheetId="2473"/>
      <sheetData sheetId="2474"/>
      <sheetData sheetId="2475"/>
      <sheetData sheetId="2476"/>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sheetData sheetId="2499"/>
      <sheetData sheetId="2500" refreshError="1"/>
      <sheetData sheetId="2501" refreshError="1"/>
      <sheetData sheetId="2502" refreshError="1"/>
      <sheetData sheetId="2503" refreshError="1"/>
      <sheetData sheetId="2504" refreshError="1"/>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refreshError="1"/>
      <sheetData sheetId="2540"/>
      <sheetData sheetId="2541"/>
      <sheetData sheetId="2542"/>
      <sheetData sheetId="2543"/>
      <sheetData sheetId="2544"/>
      <sheetData sheetId="2545"/>
      <sheetData sheetId="2546" refreshError="1"/>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refreshError="1"/>
      <sheetData sheetId="2557" refreshError="1"/>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refreshError="1"/>
      <sheetData sheetId="2586" refreshError="1"/>
      <sheetData sheetId="2587" refreshError="1"/>
      <sheetData sheetId="2588" refreshError="1"/>
      <sheetData sheetId="2589"/>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sheetData sheetId="2602" refreshError="1"/>
      <sheetData sheetId="2603" refreshError="1"/>
      <sheetData sheetId="2604" refreshError="1"/>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refreshError="1"/>
      <sheetData sheetId="2630" refreshError="1"/>
      <sheetData sheetId="2631" refreshError="1"/>
      <sheetData sheetId="2632"/>
      <sheetData sheetId="2633"/>
      <sheetData sheetId="2634"/>
      <sheetData sheetId="2635"/>
      <sheetData sheetId="2636"/>
      <sheetData sheetId="2637"/>
      <sheetData sheetId="2638"/>
      <sheetData sheetId="2639" refreshError="1"/>
      <sheetData sheetId="2640"/>
      <sheetData sheetId="2641"/>
      <sheetData sheetId="2642"/>
      <sheetData sheetId="2643"/>
      <sheetData sheetId="2644"/>
      <sheetData sheetId="2645" refreshError="1"/>
      <sheetData sheetId="2646"/>
      <sheetData sheetId="2647"/>
      <sheetData sheetId="2648"/>
      <sheetData sheetId="2649"/>
      <sheetData sheetId="2650"/>
      <sheetData sheetId="2651" refreshError="1"/>
      <sheetData sheetId="2652" refreshError="1"/>
      <sheetData sheetId="2653" refreshError="1"/>
      <sheetData sheetId="2654" refreshError="1"/>
      <sheetData sheetId="2655" refreshError="1"/>
      <sheetData sheetId="2656" refreshError="1"/>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sheetData sheetId="2765" refreshError="1"/>
      <sheetData sheetId="2766" refreshError="1"/>
      <sheetData sheetId="2767" refreshError="1"/>
      <sheetData sheetId="2768" refreshError="1"/>
      <sheetData sheetId="2769" refreshError="1"/>
      <sheetData sheetId="2770"/>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refreshError="1"/>
      <sheetData sheetId="2828"/>
      <sheetData sheetId="2829"/>
      <sheetData sheetId="2830"/>
      <sheetData sheetId="2831" refreshError="1"/>
      <sheetData sheetId="2832" refreshError="1"/>
      <sheetData sheetId="2833"/>
      <sheetData sheetId="2834"/>
      <sheetData sheetId="2835"/>
      <sheetData sheetId="2836"/>
      <sheetData sheetId="2837"/>
      <sheetData sheetId="2838"/>
      <sheetData sheetId="2839"/>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sheetData sheetId="2854" refreshError="1"/>
      <sheetData sheetId="2855" refreshError="1"/>
      <sheetData sheetId="2856" refreshError="1"/>
      <sheetData sheetId="2857" refreshError="1"/>
      <sheetData sheetId="2858"/>
      <sheetData sheetId="2859" refreshError="1"/>
      <sheetData sheetId="2860"/>
      <sheetData sheetId="2861"/>
      <sheetData sheetId="2862"/>
      <sheetData sheetId="2863"/>
      <sheetData sheetId="2864"/>
      <sheetData sheetId="2865"/>
      <sheetData sheetId="2866" refreshError="1"/>
      <sheetData sheetId="2867" refreshError="1"/>
      <sheetData sheetId="2868" refreshError="1"/>
      <sheetData sheetId="2869"/>
      <sheetData sheetId="2870" refreshError="1"/>
      <sheetData sheetId="2871" refreshError="1"/>
      <sheetData sheetId="2872" refreshError="1"/>
      <sheetData sheetId="2873" refreshError="1"/>
      <sheetData sheetId="2874"/>
      <sheetData sheetId="2875"/>
      <sheetData sheetId="2876" refreshError="1"/>
      <sheetData sheetId="2877" refreshError="1"/>
      <sheetData sheetId="2878" refreshError="1"/>
      <sheetData sheetId="2879" refreshError="1"/>
      <sheetData sheetId="2880"/>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sheetData sheetId="2923" refreshError="1"/>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sheetData sheetId="2960"/>
      <sheetData sheetId="296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sheetData sheetId="2971"/>
      <sheetData sheetId="2972"/>
      <sheetData sheetId="2973" refreshError="1"/>
      <sheetData sheetId="2974" refreshError="1"/>
      <sheetData sheetId="2975"/>
      <sheetData sheetId="2976" refreshError="1"/>
      <sheetData sheetId="2977"/>
      <sheetData sheetId="2978"/>
      <sheetData sheetId="2979"/>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sheetData sheetId="3167" refreshError="1"/>
      <sheetData sheetId="3168" refreshError="1"/>
      <sheetData sheetId="3169" refreshError="1"/>
      <sheetData sheetId="3170"/>
      <sheetData sheetId="3171"/>
      <sheetData sheetId="3172"/>
      <sheetData sheetId="3173"/>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refreshError="1"/>
      <sheetData sheetId="3202" refreshError="1"/>
      <sheetData sheetId="3203" refreshError="1"/>
      <sheetData sheetId="3204" refreshError="1"/>
      <sheetData sheetId="3205"/>
      <sheetData sheetId="3206"/>
      <sheetData sheetId="3207"/>
      <sheetData sheetId="3208"/>
      <sheetData sheetId="3209"/>
      <sheetData sheetId="3210"/>
      <sheetData sheetId="3211"/>
      <sheetData sheetId="3212"/>
      <sheetData sheetId="3213"/>
      <sheetData sheetId="3214"/>
      <sheetData sheetId="3215"/>
      <sheetData sheetId="3216" refreshError="1"/>
      <sheetData sheetId="3217"/>
      <sheetData sheetId="3218"/>
      <sheetData sheetId="3219"/>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sheetData sheetId="3375"/>
      <sheetData sheetId="3376"/>
      <sheetData sheetId="3377"/>
      <sheetData sheetId="3378"/>
      <sheetData sheetId="3379"/>
      <sheetData sheetId="3380"/>
      <sheetData sheetId="3381"/>
      <sheetData sheetId="3382"/>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sheetData sheetId="3466"/>
      <sheetData sheetId="3467"/>
      <sheetData sheetId="3468"/>
      <sheetData sheetId="3469"/>
      <sheetData sheetId="3470"/>
      <sheetData sheetId="3471"/>
      <sheetData sheetId="3472"/>
      <sheetData sheetId="3473"/>
      <sheetData sheetId="3474"/>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sheetData sheetId="3546"/>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sheetData sheetId="3569"/>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sheetData sheetId="3599"/>
      <sheetData sheetId="3600" refreshError="1"/>
      <sheetData sheetId="3601" refreshError="1"/>
      <sheetData sheetId="3602" refreshError="1"/>
      <sheetData sheetId="3603" refreshError="1"/>
      <sheetData sheetId="3604" refreshError="1"/>
      <sheetData sheetId="3605" refreshError="1"/>
      <sheetData sheetId="3606" refreshError="1"/>
      <sheetData sheetId="3607"/>
      <sheetData sheetId="3608"/>
      <sheetData sheetId="3609" refreshError="1"/>
      <sheetData sheetId="3610" refreshError="1"/>
      <sheetData sheetId="3611" refreshError="1"/>
      <sheetData sheetId="3612" refreshError="1"/>
      <sheetData sheetId="3613"/>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row r="3">
          <cell r="A3" t="str">
            <v>Ban hành kèm theo Quyết định số: 237/QĐ-VNPT Net-KHĐT ngày 10/02/2020</v>
          </cell>
        </row>
      </sheetData>
      <sheetData sheetId="4009"/>
      <sheetData sheetId="4010">
        <row r="3">
          <cell r="A3" t="str">
            <v>Ban hành kèm theo Quyết định số: 237/QĐ-VNPT Net-KHĐT ngày 10/02/2020</v>
          </cell>
        </row>
      </sheetData>
      <sheetData sheetId="4011"/>
      <sheetData sheetId="4012">
        <row r="3">
          <cell r="A3" t="str">
            <v>Ban hành kèm theo Quyết định số: 237/QĐ-VNPT Net-KHĐT ngày 10/02/2020</v>
          </cell>
        </row>
      </sheetData>
      <sheetData sheetId="4013">
        <row r="3">
          <cell r="A3" t="str">
            <v>Ban hành kèm theo Quyết định số: 237/QĐ-VNPT Net-KHĐT ngày 10/02/2020</v>
          </cell>
        </row>
      </sheetData>
      <sheetData sheetId="4014">
        <row r="3">
          <cell r="A3" t="str">
            <v>Ban hành kèm theo Quyết định số: 237/QĐ-VNPT Net-KHĐT ngày 10/02/2020</v>
          </cell>
        </row>
      </sheetData>
      <sheetData sheetId="4015">
        <row r="3">
          <cell r="A3" t="str">
            <v>Ban hành kèm theo Quyết định số: 237/QĐ-VNPT Net-KHĐT ngày 10/02/2020</v>
          </cell>
        </row>
      </sheetData>
      <sheetData sheetId="4016">
        <row r="3">
          <cell r="A3" t="str">
            <v>Ban hành kèm theo Quyết định số: 237/QĐ-VNPT Net-KHĐT ngày 10/02/2020</v>
          </cell>
        </row>
      </sheetData>
      <sheetData sheetId="4017">
        <row r="3">
          <cell r="A3" t="str">
            <v>Ban hành kèm theo Quyết định số: 237/QĐ-VNPT Net-KHĐT ngày 10/02/2020</v>
          </cell>
        </row>
      </sheetData>
      <sheetData sheetId="4018">
        <row r="3">
          <cell r="A3" t="str">
            <v>Ban hành kèm theo Quyết định số: 237/QĐ-VNPT Net-KHĐT ngày 10/02/2020</v>
          </cell>
        </row>
      </sheetData>
      <sheetData sheetId="4019">
        <row r="3">
          <cell r="A3" t="str">
            <v>Ban hành kèm theo Quyết định số: 237/QĐ-VNPT Net-KHĐT ngày 10/02/2020</v>
          </cell>
        </row>
      </sheetData>
      <sheetData sheetId="4020">
        <row r="3">
          <cell r="A3" t="str">
            <v>Ban hành kèm theo Quyết định số: 237/QĐ-VNPT Net-KHĐT ngày 10/02/2020</v>
          </cell>
        </row>
      </sheetData>
      <sheetData sheetId="4021">
        <row r="3">
          <cell r="A3" t="str">
            <v>Ban hành kèm theo Quyết định số: 237/QĐ-VNPT Net-KHĐT ngày 10/02/2020</v>
          </cell>
        </row>
      </sheetData>
      <sheetData sheetId="4022">
        <row r="3">
          <cell r="A3" t="str">
            <v>Ban hành kèm theo Quyết định số: 237/QĐ-VNPT Net-KHĐT ngày 10/02/2020</v>
          </cell>
        </row>
      </sheetData>
      <sheetData sheetId="4023">
        <row r="3">
          <cell r="A3" t="str">
            <v>Ban hành kèm theo Quyết định số: 237/QĐ-VNPT Net-KHĐT ngày 10/02/2020</v>
          </cell>
        </row>
      </sheetData>
      <sheetData sheetId="4024">
        <row r="3">
          <cell r="A3" t="str">
            <v>Ban hành kèm theo Quyết định số: 237/QĐ-VNPT Net-KHĐT ngày 10/02/2020</v>
          </cell>
        </row>
      </sheetData>
      <sheetData sheetId="4025">
        <row r="3">
          <cell r="A3" t="str">
            <v>Ban hành kèm theo Quyết định số: 237/QĐ-VNPT Net-KHĐT ngày 10/02/2020</v>
          </cell>
        </row>
      </sheetData>
      <sheetData sheetId="4026">
        <row r="3">
          <cell r="A3" t="str">
            <v>Ban hành kèm theo Quyết định số: 237/QĐ-VNPT Net-KHĐT ngày 10/02/2020</v>
          </cell>
        </row>
      </sheetData>
      <sheetData sheetId="4027">
        <row r="3">
          <cell r="A3" t="str">
            <v>Ban hành kèm theo Quyết định số: 237/QĐ-VNPT Net-KHĐT ngày 10/02/2020</v>
          </cell>
        </row>
      </sheetData>
      <sheetData sheetId="4028">
        <row r="3">
          <cell r="A3" t="str">
            <v>Ban hành kèm theo Quyết định số: 237/QĐ-VNPT Net-KHĐT ngày 10/02/2020</v>
          </cell>
        </row>
      </sheetData>
      <sheetData sheetId="4029">
        <row r="3">
          <cell r="A3" t="str">
            <v>Ban hành kèm theo Quyết định số: 237/QĐ-VNPT Net-KHĐT ngày 10/02/2020</v>
          </cell>
        </row>
      </sheetData>
      <sheetData sheetId="4030">
        <row r="3">
          <cell r="A3" t="str">
            <v>Ban hành kèm theo Quyết định số: 237/QĐ-VNPT Net-KHĐT ngày 10/02/2020</v>
          </cell>
        </row>
      </sheetData>
      <sheetData sheetId="4031">
        <row r="3">
          <cell r="A3" t="str">
            <v>Ban hành kèm theo Quyết định số: 237/QĐ-VNPT Net-KHĐT ngày 10/02/2020</v>
          </cell>
        </row>
      </sheetData>
      <sheetData sheetId="4032">
        <row r="3">
          <cell r="A3" t="str">
            <v>Ban hành kèm theo Quyết định số: 237/QĐ-VNPT Net-KHĐT ngày 10/02/2020</v>
          </cell>
        </row>
      </sheetData>
      <sheetData sheetId="4033">
        <row r="3">
          <cell r="A3" t="str">
            <v>Ban hành kèm theo Quyết định số: 237/QĐ-VNPT Net-KHĐT ngày 10/02/2020</v>
          </cell>
        </row>
      </sheetData>
      <sheetData sheetId="4034">
        <row r="3">
          <cell r="A3" t="str">
            <v>Ban hành kèm theo Quyết định số: 237/QĐ-VNPT Net-KHĐT ngày 10/02/2020</v>
          </cell>
        </row>
      </sheetData>
      <sheetData sheetId="4035">
        <row r="3">
          <cell r="A3" t="str">
            <v>Ban hành kèm theo Quyết định số: 237/QĐ-VNPT Net-KHĐT ngày 10/02/2020</v>
          </cell>
        </row>
      </sheetData>
      <sheetData sheetId="4036">
        <row r="3">
          <cell r="A3" t="str">
            <v>Ban hành kèm theo Quyết định số: 237/QĐ-VNPT Net-KHĐT ngày 10/02/2020</v>
          </cell>
        </row>
      </sheetData>
      <sheetData sheetId="4037">
        <row r="3">
          <cell r="A3" t="str">
            <v>Ban hành kèm theo Quyết định số: 237/QĐ-VNPT Net-KHĐT ngày 10/02/2020</v>
          </cell>
        </row>
      </sheetData>
      <sheetData sheetId="4038">
        <row r="3">
          <cell r="A3" t="str">
            <v>Ban hành kèm theo Quyết định số: 237/QĐ-VNPT Net-KHĐT ngày 10/02/2020</v>
          </cell>
        </row>
      </sheetData>
      <sheetData sheetId="4039">
        <row r="3">
          <cell r="A3" t="str">
            <v>Ban hành kèm theo Quyết định số: 237/QĐ-VNPT Net-KHĐT ngày 10/02/2020</v>
          </cell>
        </row>
      </sheetData>
      <sheetData sheetId="4040">
        <row r="3">
          <cell r="A3" t="str">
            <v>Ban hành kèm theo Quyết định số: 237/QĐ-VNPT Net-KHĐT ngày 10/02/2020</v>
          </cell>
        </row>
      </sheetData>
      <sheetData sheetId="4041">
        <row r="3">
          <cell r="A3" t="str">
            <v>Ban hành kèm theo Quyết định số: 237/QĐ-VNPT Net-KHĐT ngày 10/02/2020</v>
          </cell>
        </row>
      </sheetData>
      <sheetData sheetId="4042">
        <row r="3">
          <cell r="A3" t="str">
            <v>Ban hành kèm theo Quyết định số: 237/QĐ-VNPT Net-KHĐT ngày 10/02/2020</v>
          </cell>
        </row>
      </sheetData>
      <sheetData sheetId="4043">
        <row r="3">
          <cell r="A3" t="str">
            <v>Ban hành kèm theo Quyết định số: 237/QĐ-VNPT Net-KHĐT ngày 10/02/2020</v>
          </cell>
        </row>
      </sheetData>
      <sheetData sheetId="4044">
        <row r="3">
          <cell r="A3" t="str">
            <v>Ban hành kèm theo Quyết định số: 237/QĐ-VNPT Net-KHĐT ngày 10/02/2020</v>
          </cell>
        </row>
      </sheetData>
      <sheetData sheetId="4045">
        <row r="3">
          <cell r="A3" t="str">
            <v>Ban hành kèm theo Quyết định số: 237/QĐ-VNPT Net-KHĐT ngày 10/02/2020</v>
          </cell>
        </row>
      </sheetData>
      <sheetData sheetId="4046">
        <row r="3">
          <cell r="A3" t="str">
            <v>Ban hành kèm theo Quyết định số: 237/QĐ-VNPT Net-KHĐT ngày 10/02/2020</v>
          </cell>
        </row>
      </sheetData>
      <sheetData sheetId="4047">
        <row r="3">
          <cell r="A3" t="str">
            <v>Ban hành kèm theo Quyết định số: 237/QĐ-VNPT Net-KHĐT ngày 10/02/2020</v>
          </cell>
        </row>
      </sheetData>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sheetData sheetId="14235"/>
      <sheetData sheetId="14236" refreshError="1"/>
      <sheetData sheetId="14237" refreshError="1"/>
      <sheetData sheetId="14238"/>
      <sheetData sheetId="14239" refreshError="1"/>
      <sheetData sheetId="14240" refreshError="1"/>
      <sheetData sheetId="14241" refreshError="1"/>
      <sheetData sheetId="14242"/>
      <sheetData sheetId="14243" refreshError="1"/>
      <sheetData sheetId="14244" refreshError="1"/>
      <sheetData sheetId="14245"/>
      <sheetData sheetId="14246"/>
      <sheetData sheetId="14247"/>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sheetData sheetId="14257"/>
      <sheetData sheetId="14258"/>
      <sheetData sheetId="14259" refreshError="1"/>
      <sheetData sheetId="14260" refreshError="1"/>
      <sheetData sheetId="14261"/>
      <sheetData sheetId="14262"/>
      <sheetData sheetId="14263"/>
      <sheetData sheetId="14264" refreshError="1"/>
      <sheetData sheetId="14265" refreshError="1"/>
      <sheetData sheetId="14266" refreshError="1"/>
      <sheetData sheetId="14267"/>
      <sheetData sheetId="14268"/>
      <sheetData sheetId="14269"/>
      <sheetData sheetId="14270"/>
      <sheetData sheetId="14271"/>
      <sheetData sheetId="14272"/>
      <sheetData sheetId="14273"/>
      <sheetData sheetId="14274"/>
      <sheetData sheetId="14275"/>
      <sheetData sheetId="14276" refreshError="1"/>
      <sheetData sheetId="14277" refreshError="1"/>
      <sheetData sheetId="14278" refreshError="1"/>
      <sheetData sheetId="14279" refreshError="1"/>
      <sheetData sheetId="14280"/>
      <sheetData sheetId="14281"/>
      <sheetData sheetId="14282"/>
      <sheetData sheetId="14283"/>
      <sheetData sheetId="14284"/>
      <sheetData sheetId="14285"/>
      <sheetData sheetId="14286"/>
      <sheetData sheetId="14287"/>
      <sheetData sheetId="14288"/>
      <sheetData sheetId="14289" refreshError="1"/>
      <sheetData sheetId="14290"/>
      <sheetData sheetId="14291"/>
      <sheetData sheetId="14292" refreshError="1"/>
      <sheetData sheetId="14293"/>
      <sheetData sheetId="14294" refreshError="1"/>
      <sheetData sheetId="14295" refreshError="1"/>
      <sheetData sheetId="14296" refreshError="1"/>
      <sheetData sheetId="14297" refreshError="1"/>
      <sheetData sheetId="14298" refreshError="1"/>
      <sheetData sheetId="14299" refreshError="1"/>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sheetData sheetId="14761"/>
      <sheetData sheetId="14762"/>
      <sheetData sheetId="14763"/>
      <sheetData sheetId="14764"/>
      <sheetData sheetId="14765"/>
      <sheetData sheetId="14766"/>
      <sheetData sheetId="14767"/>
      <sheetData sheetId="14768"/>
      <sheetData sheetId="14769"/>
      <sheetData sheetId="14770"/>
      <sheetData sheetId="14771"/>
      <sheetData sheetId="14772"/>
      <sheetData sheetId="14773"/>
      <sheetData sheetId="14774"/>
      <sheetData sheetId="14775"/>
      <sheetData sheetId="14776"/>
      <sheetData sheetId="14777"/>
      <sheetData sheetId="14778"/>
      <sheetData sheetId="14779"/>
      <sheetData sheetId="14780"/>
      <sheetData sheetId="14781"/>
      <sheetData sheetId="14782"/>
      <sheetData sheetId="14783"/>
      <sheetData sheetId="14784"/>
      <sheetData sheetId="14785"/>
      <sheetData sheetId="14786"/>
      <sheetData sheetId="14787"/>
      <sheetData sheetId="14788"/>
      <sheetData sheetId="14789"/>
      <sheetData sheetId="14790"/>
      <sheetData sheetId="14791"/>
      <sheetData sheetId="14792"/>
      <sheetData sheetId="14793"/>
      <sheetData sheetId="14794"/>
      <sheetData sheetId="14795"/>
      <sheetData sheetId="14796"/>
      <sheetData sheetId="14797"/>
      <sheetData sheetId="14798"/>
      <sheetData sheetId="14799"/>
      <sheetData sheetId="14800"/>
      <sheetData sheetId="14801"/>
      <sheetData sheetId="14802"/>
      <sheetData sheetId="14803"/>
      <sheetData sheetId="14804"/>
      <sheetData sheetId="14805"/>
      <sheetData sheetId="14806"/>
      <sheetData sheetId="14807"/>
      <sheetData sheetId="14808"/>
      <sheetData sheetId="14809"/>
      <sheetData sheetId="14810"/>
      <sheetData sheetId="14811"/>
      <sheetData sheetId="14812"/>
      <sheetData sheetId="14813"/>
      <sheetData sheetId="14814"/>
      <sheetData sheetId="14815"/>
      <sheetData sheetId="14816"/>
      <sheetData sheetId="14817"/>
      <sheetData sheetId="14818"/>
      <sheetData sheetId="14819"/>
      <sheetData sheetId="14820"/>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sheetData sheetId="14991"/>
      <sheetData sheetId="14992"/>
      <sheetData sheetId="14993"/>
      <sheetData sheetId="14994"/>
      <sheetData sheetId="14995"/>
      <sheetData sheetId="14996"/>
      <sheetData sheetId="14997"/>
      <sheetData sheetId="14998"/>
      <sheetData sheetId="14999"/>
      <sheetData sheetId="15000"/>
      <sheetData sheetId="15001"/>
      <sheetData sheetId="15002"/>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sheetData sheetId="15017"/>
      <sheetData sheetId="15018"/>
      <sheetData sheetId="15019"/>
      <sheetData sheetId="15020"/>
      <sheetData sheetId="15021"/>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sheetData sheetId="15037"/>
      <sheetData sheetId="15038"/>
      <sheetData sheetId="15039"/>
      <sheetData sheetId="15040"/>
      <sheetData sheetId="15041"/>
      <sheetData sheetId="15042"/>
      <sheetData sheetId="15043"/>
      <sheetData sheetId="15044"/>
      <sheetData sheetId="15045"/>
      <sheetData sheetId="15046"/>
      <sheetData sheetId="15047"/>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sheetData sheetId="15063"/>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refreshError="1"/>
      <sheetData sheetId="15095" refreshError="1"/>
      <sheetData sheetId="15096" refreshError="1"/>
      <sheetData sheetId="15097" refreshError="1"/>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sheetData sheetId="15402"/>
      <sheetData sheetId="15403"/>
      <sheetData sheetId="15404"/>
      <sheetData sheetId="15405"/>
      <sheetData sheetId="15406"/>
      <sheetData sheetId="15407"/>
      <sheetData sheetId="15408"/>
      <sheetData sheetId="15409"/>
      <sheetData sheetId="15410"/>
      <sheetData sheetId="15411"/>
      <sheetData sheetId="15412"/>
      <sheetData sheetId="15413"/>
      <sheetData sheetId="15414"/>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sheetData sheetId="15524"/>
      <sheetData sheetId="15525"/>
      <sheetData sheetId="15526"/>
      <sheetData sheetId="15527"/>
      <sheetData sheetId="15528"/>
      <sheetData sheetId="15529"/>
      <sheetData sheetId="15530"/>
      <sheetData sheetId="15531"/>
      <sheetData sheetId="15532"/>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sheetData sheetId="15583" refreshError="1"/>
      <sheetData sheetId="15584" refreshError="1"/>
      <sheetData sheetId="15585"/>
      <sheetData sheetId="15586"/>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sheetData sheetId="15612" refreshError="1"/>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refreshError="1"/>
      <sheetData sheetId="16105" refreshError="1"/>
      <sheetData sheetId="16106" refreshError="1"/>
      <sheetData sheetId="16107" refreshError="1"/>
      <sheetData sheetId="16108"/>
      <sheetData sheetId="16109"/>
      <sheetData sheetId="16110"/>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sheetData sheetId="16127"/>
      <sheetData sheetId="16128"/>
      <sheetData sheetId="16129" refreshError="1"/>
      <sheetData sheetId="16130"/>
      <sheetData sheetId="16131"/>
      <sheetData sheetId="16132"/>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ow r="3">
          <cell r="A3" t="str">
            <v>Ban hành kèm theo Quyết định số: 237/QĐ-VNPT Net-KHĐT ngày 10/02/2020</v>
          </cell>
        </row>
      </sheetData>
      <sheetData sheetId="16142">
        <row r="3">
          <cell r="A3" t="str">
            <v>Ban hành kèm theo Quyết định số: 237/QĐ-VNPT Net-KHĐT ngày 10/02/2020</v>
          </cell>
        </row>
      </sheetData>
      <sheetData sheetId="16143">
        <row r="3">
          <cell r="A3" t="str">
            <v>Ban hành kèm theo Quyết định số: 237/QĐ-VNPT Net-KHĐT ngày 10/02/2020</v>
          </cell>
        </row>
      </sheetData>
      <sheetData sheetId="16144">
        <row r="3">
          <cell r="A3" t="str">
            <v>Ban hành kèm theo Quyết định số: 237/QĐ-VNPT Net-KHĐT ngày 10/02/2020</v>
          </cell>
        </row>
      </sheetData>
      <sheetData sheetId="16145">
        <row r="3">
          <cell r="A3" t="str">
            <v>Ban hành kèm theo Quyết định số: 237/QĐ-VNPT Net-KHĐT ngày 10/02/2020</v>
          </cell>
        </row>
      </sheetData>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ow r="3">
          <cell r="A3" t="str">
            <v>Ban hành kèm theo Quyết định số: 237/QĐ-VNPT Net-KHĐT ngày 10/02/2020</v>
          </cell>
        </row>
      </sheetData>
      <sheetData sheetId="16163">
        <row r="3">
          <cell r="A3" t="str">
            <v>Ban hành kèm theo Quyết định số: 237/QĐ-VNPT Net-KHĐT ngày 10/02/2020</v>
          </cell>
        </row>
      </sheetData>
      <sheetData sheetId="16164">
        <row r="3">
          <cell r="A3" t="str">
            <v>Ban hành kèm theo Quyết định số: 237/QĐ-VNPT Net-KHĐT ngày 10/02/2020</v>
          </cell>
        </row>
      </sheetData>
      <sheetData sheetId="16165">
        <row r="3">
          <cell r="A3" t="str">
            <v>Ban hành kèm theo Quyết định số: 237/QĐ-VNPT Net-KHĐT ngày 10/02/2020</v>
          </cell>
        </row>
      </sheetData>
      <sheetData sheetId="16166">
        <row r="3">
          <cell r="A3" t="str">
            <v>Ban hành kèm theo Quyết định số: 237/QĐ-VNPT Net-KHĐT ngày 10/02/2020</v>
          </cell>
        </row>
      </sheetData>
      <sheetData sheetId="16167">
        <row r="3">
          <cell r="A3" t="str">
            <v>Ban hành kèm theo Quyết định số: 237/QĐ-VNPT Net-KHĐT ngày 10/02/2020</v>
          </cell>
        </row>
      </sheetData>
      <sheetData sheetId="16168">
        <row r="3">
          <cell r="A3" t="str">
            <v>Ban hành kèm theo Quyết định số: 237/QĐ-VNPT Net-KHĐT ngày 10/02/2020</v>
          </cell>
        </row>
      </sheetData>
      <sheetData sheetId="16169">
        <row r="3">
          <cell r="A3" t="str">
            <v>Ban hành kèm theo Quyết định số: 237/QĐ-VNPT Net-KHĐT ngày 10/02/2020</v>
          </cell>
        </row>
      </sheetData>
      <sheetData sheetId="16170" refreshError="1"/>
      <sheetData sheetId="1617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sheetData sheetId="16180">
        <row r="3">
          <cell r="A3" t="str">
            <v>Ban hành kèm theo Quyết định số: 237/QĐ-VNPT Net-KHĐT ngày 10/02/2020</v>
          </cell>
        </row>
      </sheetData>
      <sheetData sheetId="16181"/>
      <sheetData sheetId="16182">
        <row r="3">
          <cell r="A3" t="str">
            <v>Ban hành kèm theo Quyết định số: 237/QĐ-VNPT Net-KHĐT ngày 10/02/2020</v>
          </cell>
        </row>
      </sheetData>
      <sheetData sheetId="16183">
        <row r="3">
          <cell r="A3" t="str">
            <v>Ban hành kèm theo Quyết định số: 237/QĐ-VNPT Net-KHĐT ngày 10/02/2020</v>
          </cell>
        </row>
      </sheetData>
      <sheetData sheetId="16184"/>
      <sheetData sheetId="16185">
        <row r="3">
          <cell r="A3" t="str">
            <v>Ban hành kèm theo Quyết định số: 237/QĐ-VNPT Net-KHĐT ngày 10/02/2020</v>
          </cell>
        </row>
      </sheetData>
      <sheetData sheetId="16186"/>
      <sheetData sheetId="16187">
        <row r="3">
          <cell r="A3" t="str">
            <v>Ban hành kèm theo Quyết định số: 237/QĐ-VNPT Net-KHĐT ngày 10/02/2020</v>
          </cell>
        </row>
      </sheetData>
      <sheetData sheetId="16188"/>
      <sheetData sheetId="16189">
        <row r="3">
          <cell r="A3" t="str">
            <v>Ban hành kèm theo Quyết định số: 237/QĐ-VNPT Net-KHĐT ngày 10/02/2020</v>
          </cell>
        </row>
      </sheetData>
      <sheetData sheetId="16190"/>
      <sheetData sheetId="16191">
        <row r="3">
          <cell r="A3" t="str">
            <v>Ban hành kèm theo Quyết định số: 237/QĐ-VNPT Net-KHĐT ngày 10/02/2020</v>
          </cell>
        </row>
      </sheetData>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ow r="3">
          <cell r="A3" t="str">
            <v>Ban hành kèm theo Quyết định số: 237/QĐ-VNPT Net-KHĐT ngày 10/02/2020</v>
          </cell>
        </row>
      </sheetData>
      <sheetData sheetId="16201" refreshError="1"/>
      <sheetData sheetId="16202"/>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sheetData sheetId="16220" refreshError="1"/>
      <sheetData sheetId="16221" refreshError="1"/>
      <sheetData sheetId="16222"/>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refreshError="1"/>
      <sheetData sheetId="16250" refreshError="1"/>
      <sheetData sheetId="16251" refreshError="1"/>
      <sheetData sheetId="16252" refreshError="1"/>
      <sheetData sheetId="16253"/>
      <sheetData sheetId="16254"/>
      <sheetData sheetId="16255"/>
      <sheetData sheetId="16256"/>
      <sheetData sheetId="16257"/>
      <sheetData sheetId="16258"/>
      <sheetData sheetId="16259"/>
      <sheetData sheetId="16260"/>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sheetData sheetId="16287"/>
      <sheetData sheetId="16288"/>
      <sheetData sheetId="16289" refreshError="1"/>
      <sheetData sheetId="16290" refreshError="1"/>
      <sheetData sheetId="16291" refreshError="1"/>
      <sheetData sheetId="16292" refreshError="1"/>
      <sheetData sheetId="16293" refreshError="1"/>
      <sheetData sheetId="16294"/>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sheetData sheetId="16324" refreshError="1"/>
      <sheetData sheetId="16325"/>
      <sheetData sheetId="16326"/>
      <sheetData sheetId="16327" refreshError="1"/>
      <sheetData sheetId="16328" refreshError="1"/>
      <sheetData sheetId="16329" refreshError="1"/>
      <sheetData sheetId="16330" refreshError="1"/>
      <sheetData sheetId="16331"/>
      <sheetData sheetId="16332" refreshError="1"/>
      <sheetData sheetId="16333"/>
      <sheetData sheetId="16334"/>
      <sheetData sheetId="16335"/>
      <sheetData sheetId="16336"/>
      <sheetData sheetId="16337"/>
      <sheetData sheetId="16338"/>
      <sheetData sheetId="16339"/>
      <sheetData sheetId="16340"/>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muc"/>
      <sheetName val="kho"/>
      <sheetName val="ctnx"/>
      <sheetName val="bcbh"/>
      <sheetName val="tonkho"/>
      <sheetName val="bknxt"/>
      <sheetName val="cnkh"/>
      <sheetName val="PN"/>
      <sheetName val="QT"/>
      <sheetName val="BKMH"/>
      <sheetName val="Sheet12"/>
      <sheetName val="Sheet13"/>
      <sheetName val="Sheet15"/>
      <sheetName val="092007"/>
      <sheetName val="qt2007"/>
      <sheetName val="00000000"/>
      <sheetName val="10000000"/>
      <sheetName val="20000000"/>
      <sheetName val="30000000"/>
      <sheetName val="40000000"/>
      <sheetName val="XL4Popp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 val="Don gia"/>
      <sheetName val="gvl"/>
      <sheetName val="ESTI."/>
      <sheetName val="DI-ESTI"/>
      <sheetName val="Sheet1"/>
      <sheetName val="Sheet2"/>
      <sheetName val="Sheet3"/>
      <sheetName val="00000000"/>
      <sheetName val=""/>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XD"/>
      <sheetName val="6"/>
      <sheetName val="KL"/>
      <sheetName val="NCKT"/>
      <sheetName val="VLP"/>
      <sheetName val="Luong"/>
      <sheetName val="Tro gi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tdt"/>
      <sheetName val="thcpk"/>
      <sheetName val="dtxl"/>
      <sheetName val="tntdia"/>
      <sheetName val="th"/>
      <sheetName val="thxlk"/>
      <sheetName val="vldien"/>
      <sheetName val="ctivldi"/>
      <sheetName val="cticot"/>
      <sheetName val="vcdd"/>
      <sheetName val="chenh"/>
      <sheetName val="vc"/>
      <sheetName val="ciment"/>
      <sheetName val="cpdbu"/>
      <sheetName val="kl"/>
      <sheetName val="dd"/>
      <sheetName val="vlchi"/>
      <sheetName val="klvldien"/>
      <sheetName val="culi 2"/>
      <sheetName val="culi"/>
      <sheetName val="dg"/>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2)"/>
      <sheetName val="Nhap"/>
      <sheetName val="Su"/>
      <sheetName val="Tongke"/>
      <sheetName val="Sheet2"/>
      <sheetName val="Sheet4"/>
      <sheetName val="a"/>
      <sheetName val="Sheet1"/>
      <sheetName val="TKCQ"/>
      <sheetName val="Lietke"/>
      <sheetName val="00000000"/>
      <sheetName val="10000000"/>
      <sheetName val="20000000"/>
      <sheetName val="XL4Test5"/>
      <sheetName val="lam-moi"/>
      <sheetName val="thao-go"/>
      <sheetName val="PhaDoMo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general"/>
      <sheetName val="Main Road"/>
      <sheetName val="KL_Dat-Da"/>
      <sheetName val="N1"/>
      <sheetName val="Km0_Km8"/>
      <sheetName val="Km27_Km40+390"/>
      <sheetName val="Km8_Km17"/>
      <sheetName val="Tackcoat"/>
      <sheetName val="Primecoat"/>
      <sheetName val="Km17_Km27"/>
      <sheetName val="XL4Poppy"/>
      <sheetName val="1"/>
      <sheetName val="2"/>
      <sheetName val="1-11"/>
      <sheetName val="2-11"/>
      <sheetName val="1-12"/>
      <sheetName val="Sheet7"/>
      <sheetName val="Sheet8"/>
      <sheetName val="1-1"/>
      <sheetName val="2-12"/>
      <sheetName val="2-1"/>
      <sheetName val="1-2"/>
      <sheetName val="2-2"/>
      <sheetName val="1-3"/>
      <sheetName val="Sheet6"/>
      <sheetName val="Sheet5"/>
      <sheetName val="8thangdaunam"/>
      <sheetName val="Sheet4"/>
      <sheetName val="Sheet2"/>
      <sheetName val="KDT6"/>
      <sheetName val="KDT7"/>
      <sheetName val="KDT8"/>
      <sheetName val="KDT9"/>
      <sheetName val="KDT10"/>
      <sheetName val="TH"/>
      <sheetName val="XLT7"/>
      <sheetName val="XL8"/>
      <sheetName val="XLT9"/>
      <sheetName val="Sheet9"/>
      <sheetName val="XLT6"/>
      <sheetName val="XXXXXXXX"/>
      <sheetName val="chi tieu HV"/>
      <sheetName val="sx-tt-tk"/>
      <sheetName val="tsach &amp; thu hoi"/>
      <sheetName val="KK than ton   (2)"/>
      <sheetName val="KK than ton   (3)"/>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2)"/>
      <sheetName val="XNGBQI-05 (3)"/>
      <sheetName val="XNGBQII-05 (2)"/>
      <sheetName val="XNGBQII-05 (3)"/>
      <sheetName val="XNGBQIII-05"/>
      <sheetName val="XNGBQII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
      <sheetName val="000000000000"/>
      <sheetName val="100000000000"/>
      <sheetName val="200000000000"/>
      <sheetName val="00000001"/>
      <sheetName val="XNGBQII-05"/>
      <sheetName val="XNGBQII-05 (02)"/>
      <sheetName val="Congty"/>
      <sheetName val="VPPN"/>
      <sheetName val="XN74"/>
      <sheetName val="XN54"/>
      <sheetName val="XN33"/>
      <sheetName val="NK96"/>
      <sheetName val="XL4Test5"/>
      <sheetName val="Sheet13"/>
      <sheetName val="DTDD"/>
      <sheetName val="DTCD"/>
      <sheetName val="DTDD2003"/>
      <sheetName val="Vayvon"/>
      <sheetName val="Sheet1"/>
      <sheetName val="Tdien"/>
      <sheetName val="DTSON ADB3-N2"/>
      <sheetName val="Sheet12"/>
      <sheetName val="Sheet11"/>
      <sheetName val="Sheet10"/>
      <sheetName val="BangketienvayNHS"/>
      <sheetName val="Sheet15"/>
      <sheetName val="Sheet3"/>
      <sheetName val="Sheet14"/>
      <sheetName val="Sheet16"/>
      <sheetName val="tong hop"/>
      <sheetName val="phan tich DG"/>
      <sheetName val="gia vat lieu"/>
      <sheetName val="gia xe may"/>
      <sheetName val="gia nhan cong"/>
      <sheetName val="tuong"/>
      <sheetName val="Shdet3"/>
      <sheetName val="g)a vat lieu"/>
      <sheetName val="gia nhan cmng"/>
      <sheetName val="!-3"/>
      <sheetName val="T2"/>
      <sheetName val="T3"/>
      <sheetName val="T4"/>
      <sheetName val="T5"/>
      <sheetName val="THop"/>
      <sheetName val="THKD"/>
      <sheetName val="10000000"/>
      <sheetName val="20000000"/>
      <sheetName val="30000000"/>
      <sheetName val="40000000"/>
      <sheetName val="TT 9T - 2003"/>
      <sheetName val="TT QIII-2003"/>
      <sheetName val="TT QII-2003"/>
      <sheetName val="TT QI-2003"/>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C47-456"/>
      <sheetName val="C46"/>
      <sheetName val="C47-PII"/>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2J.01"/>
      <sheetName val="2J.02"/>
      <sheetName val="2J.03"/>
      <sheetName val="2J.04"/>
      <sheetName val="2J.05"/>
      <sheetName val="2J.06"/>
      <sheetName val="2J.07"/>
      <sheetName val="2J.10"/>
      <sheetName val="2J.11"/>
      <sheetName val="2J.12"/>
      <sheetName val="2J.13"/>
      <sheetName val="muc.luc"/>
      <sheetName val="123"/>
      <sheetName val="B-n (2)"/>
      <sheetName val="B-n"/>
      <sheetName val="B-ky2"/>
      <sheetName val="TH-t toan"/>
      <sheetName val="T-toan"/>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TCT"/>
      <sheetName val="BANGTRA"/>
      <sheetName val="dtxl"/>
      <sheetName val="QK(@P1) (7)"/>
      <sheetName val="gvl"/>
      <sheetName val="vlmifh hoa"/>
      <sheetName val="catNam Daf (DELTA) (3)"/>
      <sheetName val="Sheet0"/>
      <sheetName val="Chart1"/>
      <sheetName val="PHUTRO500"/>
      <sheetName val="KJ 2002"/>
      <sheetName val="Cheet14"/>
      <sheetName val="BOQ-1"/>
      <sheetName val="BiaNgoai"/>
      <sheetName val="BiaTrong"/>
      <sheetName val="PTVT"/>
      <sheetName val="THVT"/>
      <sheetName val="CVC"/>
      <sheetName val="CVCM"/>
      <sheetName val="BG"/>
      <sheetName val="DToan"/>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50000000"/>
      <sheetName val="DS-Thuong 6T dau"/>
      <sheetName val="F1"/>
      <sheetName val="CD2000"/>
      <sheetName val="khi tiet KHM"/>
      <sheetName val="DP than"/>
      <sheetName val="Maueoi"/>
      <sheetName val="TH thantkn"/>
      <sheetName val="XNE@QII-05 (3)"/>
      <sheetName val="sx-tt)tk"/>
      <sheetName val="LLV"/>
      <sheetName val="THKL"/>
      <sheetName val="CLVL"/>
      <sheetName val="CLVT Mong"/>
      <sheetName val="PTVT Mong"/>
      <sheetName val="DG Mong"/>
      <sheetName val="CLVT Than"/>
      <sheetName val="PTVT Than"/>
      <sheetName val="DG Than"/>
      <sheetName val="KLHT"/>
      <sheetName val="MTO REV.2(ARMOR)"/>
      <sheetName val="thdt"/>
      <sheetName val="ptvl0-1"/>
      <sheetName val="0-1"/>
      <sheetName val="ptvl4-5"/>
      <sheetName val="4-5"/>
      <sheetName val="ptvl3-4"/>
      <sheetName val="3-4"/>
      <sheetName val="ptvl2-3"/>
      <sheetName val="2-3"/>
      <sheetName val="vlcong"/>
      <sheetName val="ptvl1-2"/>
      <sheetName val="000000_x0010_0"/>
      <sheetName val="CCDUCU"/>
      <sheetName val="TONGHOP KH"/>
      <sheetName val="PBOKHAUHAO"/>
      <sheetName val="Sheut26"/>
      <sheetName val="MTL(AG)"/>
      <sheetName val="Breakdown bill"/>
      <sheetName val="Breakdown 2"/>
      <sheetName val="Cofgty"/>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8"/>
      <sheetName val="t.so"/>
      <sheetName val="BangketienvcyNHS"/>
      <sheetName val="XJ54"/>
      <sheetName val="TH1"/>
      <sheetName val="TH2"/>
      <sheetName val="TH3"/>
      <sheetName val="TH4"/>
      <sheetName val="TH5"/>
      <sheetName val="TH6"/>
      <sheetName val="TH7"/>
      <sheetName val="TH8"/>
      <sheetName val="TH9"/>
      <sheetName val="TH10"/>
      <sheetName val="TH11"/>
      <sheetName val="TH12"/>
      <sheetName val="canh"/>
      <sheetName val="[PHUTRO500.xlsѝGia ban NK bq"/>
      <sheetName val="cat Na dan(DP1)²_x0000__x0000_"/>
      <sheetName val="XXPXXXXX"/>
      <sheetName val="nc"/>
      <sheetName val="vlieu"/>
      <sheetName val="TN"/>
      <sheetName val="Wall"/>
      <sheetName val="cat Na dan(DP1)²"/>
      <sheetName val="_PHUTRO500.xlsѝGia ban NK bq"/>
      <sheetName val="Truot_nen"/>
      <sheetName val="SILICATE"/>
      <sheetName val="khluong"/>
      <sheetName val="COAT&amp;WRAP-QIOT-#3"/>
      <sheetName val="PNT-QUOT-#3"/>
      <sheetName val="ESTI."/>
      <sheetName val="DI-ESTI"/>
      <sheetName val="IBASE"/>
      <sheetName val="Girder"/>
      <sheetName val="GIAVLIEU"/>
      <sheetName val="Du kien phan bo du toan 2005"/>
      <sheetName val="du kien phan bo du toan 2006"/>
      <sheetName val="PhongBan"/>
      <sheetName val="S2_x0000__x0000_20"/>
      <sheetName val="S2"/>
      <sheetName val="pian tich DG"/>
      <sheetName val="control"/>
      <sheetName val="bluong"/>
      <sheetName val="dg"/>
      <sheetName val="banggia1"/>
      <sheetName val="AC"/>
      <sheetName val="[PHUTRO500.xls?Gia ban NK bq"/>
      <sheetName val="lt-tl"/>
      <sheetName val="px3-tl"/>
      <sheetName val="px1-tl"/>
      <sheetName val="vp-tl"/>
      <sheetName val="px2,tb-tl"/>
      <sheetName val="th-qt"/>
      <sheetName val="bqt"/>
      <sheetName val="tl-khovt"/>
      <sheetName val="dtkhovt"/>
      <sheetName val="Sheet17"/>
      <sheetName val="Tinh truoc VAT"/>
      <sheetName val="CP khaosat(Congtinh)"/>
      <sheetName val="CP khaosat(tuyettinh)"/>
      <sheetName val="_x0000__x0000__x0000__x0000__x0000__x0000__x0000__x0000_"/>
      <sheetName val="Dieuchinh"/>
      <sheetName val="DU_LIEU"/>
      <sheetName val="vnminh hoa"/>
      <sheetName val="KDT9_x0000__x0000__x0000__x0000__x0000__x0000__x0000__x0000__x0000__x0000__x0000__x0000_Դǧ_x0000__x0004__x0000__x0000__x0000__x0000__x0000__x0000_Ǘ_x0000__x0000__x0000_"/>
      <sheetName val="Chi tiet"/>
      <sheetName val="QMCT"/>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sheetData sheetId="270"/>
      <sheetData sheetId="271"/>
      <sheetData sheetId="272"/>
      <sheetData sheetId="273"/>
      <sheetData sheetId="274"/>
      <sheetData sheetId="275"/>
      <sheetData sheetId="276"/>
      <sheetData sheetId="277" refreshError="1"/>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sheetData sheetId="353" refreshError="1"/>
      <sheetData sheetId="354" refreshError="1"/>
      <sheetData sheetId="355" refreshError="1"/>
      <sheetData sheetId="356"/>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tong hop"/>
      <sheetName val="phan tich DG"/>
      <sheetName val="gia vat lieu"/>
      <sheetName val="gia xe may"/>
      <sheetName val="gia nhan cong"/>
      <sheetName val="XL4Test5"/>
      <sheetName val="Sheet3"/>
      <sheetName val="Sheet4"/>
      <sheetName val="Goc Dien"/>
      <sheetName val="QTDien"/>
      <sheetName val="THKP"/>
      <sheetName val="QTNuoc"/>
      <sheetName val="DTnuoc"/>
      <sheetName val="DT dien"/>
      <sheetName val="QTCSet"/>
      <sheetName val="TBI+NUOC "/>
      <sheetName val="Dien"/>
      <sheetName val="TBIWC"/>
      <sheetName val="TBI nuoc"/>
      <sheetName val="00000000"/>
      <sheetName val="10000000"/>
      <sheetName val="general"/>
      <sheetName val="Main Road"/>
      <sheetName val="gVL"/>
      <sheetName val="MTL$-INTER"/>
      <sheetName val="PHAN DS 22 KV"/>
      <sheetName val="Gioi thieu"/>
      <sheetName val="DG 11"/>
      <sheetName val="Tien luong"/>
      <sheetName val="Kinh phi "/>
      <sheetName val="Phan tich"/>
      <sheetName val="VC"/>
      <sheetName val="XL4Poppy"/>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Đoàn Vay Tiền"/>
      <sheetName val="Nợ Đoàn"/>
      <sheetName val="DE "/>
      <sheetName val="Sum"/>
      <sheetName val="Congty"/>
      <sheetName val="VPPN"/>
      <sheetName val="XN74"/>
      <sheetName val="XN54"/>
      <sheetName val="XN33"/>
      <sheetName val="NK96"/>
      <sheetName val="BANGTRA"/>
      <sheetName val="QMCT"/>
      <sheetName val="tra-vat-lieu"/>
      <sheetName val="Chart1"/>
      <sheetName val="phùn tich DG"/>
      <sheetName val="DO AM D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k490_x000d_491(PAI_x0009_"/>
      <sheetName val="QTNugc"/>
      <sheetName val="10000_x0010_00"/>
      <sheetName val="MTO REV.0"/>
      <sheetName val="Ðoàn Vay Ti?n"/>
      <sheetName val="N? Ðoàn"/>
      <sheetName val="C.noTX0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hieuchinh30.11"/>
      <sheetName val="Bcaonhanh"/>
      <sheetName val="chitieth.chinh"/>
      <sheetName val="trinhEVN29.8"/>
      <sheetName val="gia vat_x0000_lieu"/>
      <sheetName val="dtk490_x000a_491(PAI_x0009_"/>
      <sheetName val="dtk490_x000d_491(PAI "/>
      <sheetName val="dtk490_x000a_491(PAI "/>
      <sheetName val="thdt"/>
      <sheetName val="th"/>
      <sheetName val="ptvl0-1"/>
      <sheetName val="0-1"/>
      <sheetName val="ptvl4-5"/>
      <sheetName val="4-5"/>
      <sheetName val="ptvl3-4"/>
      <sheetName val="3-4"/>
      <sheetName val="ptvl2-3"/>
      <sheetName val="2-3"/>
      <sheetName val="vlcong"/>
      <sheetName val="ptvl1-2"/>
      <sheetName val="1-2"/>
      <sheetName val="Input"/>
      <sheetName val="Ðoàn Vay Ti_n"/>
      <sheetName val="N_ Ðoàn"/>
      <sheetName val="Tinh truoc VAT"/>
      <sheetName val="CP khaosat(Congtinh)"/>
      <sheetName val="CP khaosat(tuyettinh)"/>
      <sheetName val="Bia"/>
      <sheetName val="Tai trong"/>
      <sheetName val="Pile-Br-Capacity"/>
      <sheetName val="Qheet1"/>
      <sheetName val="BanTinh"/>
      <sheetName val="dudoan"/>
      <sheetName val="cong"/>
      <sheetName val="gia vat"/>
      <sheetName val="Gia vat tu"/>
      <sheetName val="CN kho doi"/>
      <sheetName val="CTHTchua TTn?ib?"/>
      <sheetName val="CN2004 N?p TCT"/>
      <sheetName val="CTHTchua TTn_ib_"/>
      <sheetName val="CN2004 N_p TCT"/>
      <sheetName val="dtk490_491(PAI_x0009_"/>
      <sheetName val=""/>
      <sheetName val="GIAVL"/>
      <sheetName val="G2G3_CDR_Dim"/>
      <sheetName val="G2_System_Inputs"/>
      <sheetName val="G2_TDT_Input"/>
      <sheetName val="G2_TDT_Advanced"/>
      <sheetName val="G2G3_GGSN_WC"/>
      <sheetName val="G3_System_Inputs"/>
      <sheetName val="G3_TDT_Input"/>
      <sheetName val="T2"/>
      <sheetName val="T3"/>
      <sheetName val="T4"/>
      <sheetName val="T5"/>
      <sheetName val="THop"/>
      <sheetName val="THKD"/>
      <sheetName val="20000000"/>
      <sheetName val="30000000"/>
      <sheetName val="40000000"/>
      <sheetName val="Gia"/>
      <sheetName val="Breakdown bill"/>
      <sheetName val="Breakdown 2"/>
      <sheetName val="dtxl"/>
      <sheetName val="Temp"/>
      <sheetName val="Truot_nen"/>
      <sheetName val="pc"/>
      <sheetName val="pt"/>
      <sheetName val="111"/>
      <sheetName val="th thu chi"/>
      <sheetName val="tam ung"/>
      <sheetName val="dtk490_491(PAI "/>
      <sheetName val="10000_x005f_x0010_00"/>
      <sheetName val="TTTram"/>
      <sheetName val="dtk486"/>
      <sheetName val="CD2000"/>
      <sheetName val="thso_sanh"/>
      <sheetName val="DG_"/>
      <sheetName val="dtk490࠭491(PAI)"/>
      <sheetName val="GIADINH+TKCNHAN"/>
      <sheetName val="cn"/>
      <sheetName val="110104"/>
      <sheetName val="160104"/>
      <sheetName val="260104"/>
      <sheetName val="040204"/>
      <sheetName val="130204"/>
      <sheetName val="230204"/>
      <sheetName val="OANH TDTKAH"/>
      <sheetName val="AHUY TKVP"/>
      <sheetName val="AHUYTKDQ"/>
      <sheetName val="sq"/>
      <sheetName val="gia vat?lieu"/>
      <sheetName val="gia vat_lieu"/>
      <sheetName val="Ref"/>
      <sheetName val="dt{490-491(PAII)"/>
      <sheetName val="MTO REV.2(ARMOR)"/>
      <sheetName val="ĐoànРVay Tiền"/>
      <sheetName val="gia vatli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sheetData sheetId="79"/>
      <sheetData sheetId="80"/>
      <sheetData sheetId="81"/>
      <sheetData sheetId="82"/>
      <sheetData sheetId="83"/>
      <sheetData sheetId="84" refreshError="1"/>
      <sheetData sheetId="85" refreshError="1"/>
      <sheetData sheetId="86" refreshError="1"/>
      <sheetData sheetId="87" refreshError="1"/>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tra-vat-lieu"/>
      <sheetName val="ESTI."/>
      <sheetName val="DI-ESTI"/>
      <sheetName val="tuong"/>
      <sheetName val="Sheet1"/>
      <sheetName val="DO AM DT"/>
      <sheetName val="dtct cong"/>
      <sheetName val="DG "/>
      <sheetName val="Tro giup"/>
      <sheetName val="20000000"/>
      <sheetName val="XL4Test5"/>
      <sheetName val="XL4Test5 (2)"/>
      <sheetName val="XL4Test5 (3)"/>
      <sheetName val="XL4Test5 (4)"/>
      <sheetName val="XL4Test5 (5)"/>
      <sheetName val="Gia vat tu"/>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ctTBA"/>
      <sheetName val="B2_3"/>
      <sheetName val="CL_XD"/>
      <sheetName val="CHO_TC"/>
      <sheetName val="Tinh_(m2)"/>
      <sheetName val="DO_AM_DT"/>
      <sheetName val="DG_"/>
      <sheetName val="THOP XL"/>
      <sheetName val="BGVL"/>
      <sheetName val="NC&amp;M"/>
      <sheetName val="DG Nen"/>
      <sheetName val="BC nhanh"/>
      <sheetName val="BC TCTy"/>
      <sheetName val="BC GD "/>
      <sheetName val="BC ngay"/>
      <sheetName val="SL va do am"/>
      <sheetName val="Da voi"/>
      <sheetName val="Da set"/>
      <sheetName val="Lo nung"/>
      <sheetName val="Nghien lieu"/>
      <sheetName val="Nghien xi"/>
      <sheetName val="Nghien than"/>
      <sheetName val="BC P KH"/>
      <sheetName val="Du_lieu"/>
      <sheetName val="Du Toan"/>
      <sheetName val="Name"/>
      <sheetName val="Thuc thanh"/>
      <sheetName val="ML"/>
      <sheetName val="TT"/>
      <sheetName val="TD"/>
      <sheetName val="DV"/>
      <sheetName val="BMC"/>
      <sheetName val="DN"/>
      <sheetName val="DUL"/>
      <sheetName val="DTHH"/>
      <sheetName val="Dam chu"/>
      <sheetName val="_x0000__x0000__x0000__x0000__x0000__x0000__x0000__x0000_"/>
      <sheetName val="PTVTplhoc"/>
      <sheetName val="PTVTT.rao"/>
      <sheetName val="DTOANT.rao"/>
      <sheetName val="T.HOP "/>
      <sheetName val="DTOANDien"/>
      <sheetName val="DTOANP.HOC"/>
      <sheetName val="TLUONG pNHA O"/>
      <sheetName val="TLUONGT.rao"/>
      <sheetName val="PTVTWC"/>
      <sheetName val="CL VTU"/>
      <sheetName val="TTHEP WC"/>
      <sheetName val="THEP TRao"/>
      <sheetName val="DGIA"/>
      <sheetName val="THEP PHONG HOC"/>
      <sheetName val="Vanchuyen"/>
      <sheetName val="Bia"/>
      <sheetName val="Sheet9"/>
      <sheetName val="Sheet10"/>
      <sheetName val="Sheet2"/>
      <sheetName val="tra-vat-lgeu"/>
      <sheetName val="Tro_giup"/>
      <sheetName val="XL4Test5_(2)"/>
      <sheetName val="XL4Test5_(3)"/>
      <sheetName val="XL4Test5_(4)"/>
      <sheetName val="XL4Test5_(5)"/>
      <sheetName val="ESTI_"/>
      <sheetName val="Gia_vat_tu"/>
      <sheetName val="dtct_cong"/>
      <sheetName val="DS_Nam_VP"/>
      <sheetName val="Tong_Hop_thang"/>
      <sheetName val="DANH_SACH_CAN_BO_TAP_DOAN"/>
      <sheetName val="Lam_Vien"/>
      <sheetName val="so_da"/>
      <sheetName val="PXCBT_CHUA_DONG_BH"/>
      <sheetName val="DS_Nu_VP"/>
      <sheetName val="CTy_CPTM_DV_CL"/>
      <sheetName val="cua_suot"/>
      <sheetName val="CTY_DTPT_ha_tang_"/>
      <sheetName val="Chi_nhanh"/>
      <sheetName val="CTy_TNHH_Bao_Ve_"/>
      <sheetName val="Cty_TNHH_An_Lac_Vien_QN"/>
      <sheetName val="20_8"/>
      <sheetName val="Ky_BH"/>
      <sheetName val="IDEVCO_HA_NOI"/>
      <sheetName val="Ngan_Son"/>
      <sheetName val="Nha_May_Kinh"/>
      <sheetName val="TH_PXCBT"/>
      <sheetName val="Tong_Cty_An_Lac_Vien"/>
      <sheetName val="Thuong_Mai"/>
      <sheetName val="Khoi_Van_Phong"/>
      <sheetName val="CTy_CP_Xay_dung"/>
      <sheetName val="KD_Ve_Cua_Suot"/>
      <sheetName val="TONG_HOP"/>
      <sheetName val="DS_HA_LONG"/>
      <sheetName val="B2_31"/>
      <sheetName val="CL_XD1"/>
      <sheetName val="CHO_TC1"/>
      <sheetName val="Tinh_(m2)1"/>
      <sheetName val="DO_AM_DT1"/>
      <sheetName val="DG_1"/>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 val="IBASE"/>
      <sheetName val="Package1"/>
      <sheetName val="Tổng hợp VT"/>
      <sheetName val="Tổng kê"/>
      <sheetName val="AASHTO92"/>
      <sheetName val="KKKKKKKK"/>
      <sheetName val="THCT"/>
      <sheetName val="THTram"/>
      <sheetName val="THDZ0,4"/>
      <sheetName val="TH DZ35"/>
      <sheetName val="Sheet3"/>
      <sheetName val="????????"/>
      <sheetName val="Du_Toan"/>
      <sheetName val="THOP_XL"/>
      <sheetName val="Thuc_thanh"/>
      <sheetName val="BC_nhanh"/>
      <sheetName val="BC_TCTy"/>
      <sheetName val="BC_GD_"/>
      <sheetName val="BC_ngay"/>
      <sheetName val="SL_va_do_am"/>
      <sheetName val="Da_voi"/>
      <sheetName val="Da_set"/>
      <sheetName val="Lo_nung"/>
      <sheetName val="Nghien_lieu"/>
      <sheetName val="Nghien_xi"/>
      <sheetName val="Nghien_than"/>
      <sheetName val="BC_P_KH"/>
      <sheetName val="Dam_chu"/>
      <sheetName val="PTVTT_rao"/>
      <sheetName val="DTOANT_rao"/>
      <sheetName val="T_HOP_"/>
      <sheetName val="DTOANP_HOC"/>
      <sheetName val="TLUONG_pNHA_O"/>
      <sheetName val="TLUONGT_rao"/>
      <sheetName val="CL_VTU"/>
      <sheetName val="TTHEP_WC"/>
      <sheetName val="THEP_TRao"/>
      <sheetName val="THEP_PHONG_HOC"/>
      <sheetName val="________"/>
      <sheetName val="DG_Nen"/>
      <sheetName val="Tổng_hợp_VT"/>
      <sheetName val="Tổng_kê"/>
      <sheetName val="B2_32"/>
      <sheetName val="CL_XD2"/>
      <sheetName val="CHO_TC2"/>
      <sheetName val="Tinh_(m2)2"/>
      <sheetName val="ESTI_1"/>
      <sheetName val="DO_AM_DT2"/>
      <sheetName val="dtct_cong1"/>
      <sheetName val="DG_2"/>
      <sheetName val="Tro_giup1"/>
      <sheetName val="XL4Test5_(2)1"/>
      <sheetName val="XL4Test5_(3)1"/>
      <sheetName val="XL4Test5_(4)1"/>
      <sheetName val="XL4Test5_(5)1"/>
      <sheetName val="Gia_vat_tu1"/>
      <sheetName val="DS_Nam_VP1"/>
      <sheetName val="Tong_Hop_thang1"/>
      <sheetName val="DANH_SACH_CAN_BO_TAP_DOAN1"/>
      <sheetName val="Lam_Vien1"/>
      <sheetName val="so_da1"/>
      <sheetName val="PXCBT_CHUA_DONG_BH1"/>
      <sheetName val="DS_Nu_VP1"/>
      <sheetName val="CTy_CPTM_DV_CL1"/>
      <sheetName val="cua_suot1"/>
      <sheetName val="CTY_DTPT_ha_tang_1"/>
      <sheetName val="Chi_nhanh1"/>
      <sheetName val="CTy_TNHH_Bao_Ve_1"/>
      <sheetName val="Cty_TNHH_An_Lac_Vien_QN1"/>
      <sheetName val="20_81"/>
      <sheetName val="Ky_BH1"/>
      <sheetName val="IDEVCO_HA_NOI1"/>
      <sheetName val="Ngan_Son1"/>
      <sheetName val="Nha_May_Kinh1"/>
      <sheetName val="TH_PXCBT1"/>
      <sheetName val="Tong_Cty_An_Lac_Vien1"/>
      <sheetName val="Thuong_Mai1"/>
      <sheetName val="Khoi_Van_Phong1"/>
      <sheetName val="CTy_CP_Xay_dung1"/>
      <sheetName val="KD_Ve_Cua_Suot1"/>
      <sheetName val="TONG_HOP1"/>
      <sheetName val="DS_HA_LONG1"/>
      <sheetName val="THOP_XL1"/>
      <sheetName val="DG_Nen1"/>
      <sheetName val="BC_nhanh1"/>
      <sheetName val="BC_TCTy1"/>
      <sheetName val="BC_GD_1"/>
      <sheetName val="BC_ngay1"/>
      <sheetName val="SL_va_do_am1"/>
      <sheetName val="Da_voi1"/>
      <sheetName val="Da_set1"/>
      <sheetName val="Lo_nung1"/>
      <sheetName val="Nghien_lieu1"/>
      <sheetName val="Nghien_xi1"/>
      <sheetName val="Nghien_than1"/>
      <sheetName val="BC_P_KH1"/>
      <sheetName val="Du_Toan1"/>
      <sheetName val="Thuc_thanh1"/>
      <sheetName val="Dam_chu1"/>
      <sheetName val="PTVTT_rao1"/>
      <sheetName val="DTOANT_rao1"/>
      <sheetName val="T_HOP_1"/>
      <sheetName val="DTOANP_HOC1"/>
      <sheetName val="TLUONG_pNHA_O1"/>
      <sheetName val="TLUONGT_rao1"/>
      <sheetName val="CL_VTU1"/>
      <sheetName val="TTHEP_WC1"/>
      <sheetName val="THEP_TRao1"/>
      <sheetName val="THEP_PHONG_HOC1"/>
      <sheetName val="B2_33"/>
      <sheetName val="CL_XD3"/>
      <sheetName val="CHO_TC3"/>
      <sheetName val="Tinh_(m2)3"/>
      <sheetName val="ESTI_2"/>
      <sheetName val="DO_AM_DT3"/>
      <sheetName val="dtct_cong2"/>
      <sheetName val="DG_3"/>
      <sheetName val="Tro_giup2"/>
      <sheetName val="XL4Test5_(2)2"/>
      <sheetName val="XL4Test5_(3)2"/>
      <sheetName val="XL4Test5_(4)2"/>
      <sheetName val="XL4Test5_(5)2"/>
      <sheetName val="Gia_vat_tu2"/>
      <sheetName val="DS_Nam_VP2"/>
      <sheetName val="Tong_Hop_thang2"/>
      <sheetName val="DANH_SACH_CAN_BO_TAP_DOAN2"/>
      <sheetName val="Lam_Vien2"/>
      <sheetName val="so_da2"/>
      <sheetName val="PXCBT_CHUA_DONG_BH2"/>
      <sheetName val="DS_Nu_VP2"/>
      <sheetName val="CTy_CPTM_DV_CL2"/>
      <sheetName val="cua_suot2"/>
      <sheetName val="CTY_DTPT_ha_tang_2"/>
      <sheetName val="Chi_nhanh2"/>
      <sheetName val="CTy_TNHH_Bao_Ve_2"/>
      <sheetName val="Cty_TNHH_An_Lac_Vien_QN2"/>
      <sheetName val="20_82"/>
      <sheetName val="Ky_BH2"/>
      <sheetName val="IDEVCO_HA_NOI2"/>
      <sheetName val="Ngan_Son2"/>
      <sheetName val="Nha_May_Kinh2"/>
      <sheetName val="TH_PXCBT2"/>
      <sheetName val="Tong_Cty_An_Lac_Vien2"/>
      <sheetName val="Thuong_Mai2"/>
      <sheetName val="Khoi_Van_Phong2"/>
      <sheetName val="CTy_CP_Xay_dung2"/>
      <sheetName val="KD_Ve_Cua_Suot2"/>
      <sheetName val="TONG_HOP2"/>
      <sheetName val="DS_HA_LONG2"/>
      <sheetName val="THOP_XL2"/>
      <sheetName val="DG_Nen2"/>
      <sheetName val="BC_nhanh2"/>
      <sheetName val="BC_TCTy2"/>
      <sheetName val="BC_GD_2"/>
      <sheetName val="BC_ngay2"/>
      <sheetName val="SL_va_do_am2"/>
      <sheetName val="Da_voi2"/>
      <sheetName val="Da_set2"/>
      <sheetName val="Lo_nung2"/>
      <sheetName val="Nghien_lieu2"/>
      <sheetName val="Nghien_xi2"/>
      <sheetName val="Nghien_than2"/>
      <sheetName val="BC_P_KH2"/>
      <sheetName val="Du_Toan2"/>
      <sheetName val="Thuc_thanh2"/>
      <sheetName val="Dam_chu2"/>
      <sheetName val="PTVTT_rao2"/>
      <sheetName val="DTOANT_rao2"/>
      <sheetName val="T_HOP_2"/>
      <sheetName val="DTOANP_HOC2"/>
      <sheetName val="TLUONG_pNHA_O2"/>
      <sheetName val="TLUONGT_rao2"/>
      <sheetName val="CL_VTU2"/>
      <sheetName val="TTHEP_WC2"/>
      <sheetName val="THEP_TRao2"/>
      <sheetName val="THEP_PHONG_HOC2"/>
      <sheetName val="B2_34"/>
      <sheetName val="CL_XD4"/>
      <sheetName val="CHO_TC4"/>
      <sheetName val="Tinh_(m2)4"/>
      <sheetName val="ESTI_3"/>
      <sheetName val="DO_AM_DT4"/>
      <sheetName val="dtct_cong3"/>
      <sheetName val="DG_4"/>
      <sheetName val="Tro_giup3"/>
      <sheetName val="XL4Test5_(2)3"/>
      <sheetName val="XL4Test5_(3)3"/>
      <sheetName val="XL4Test5_(4)3"/>
      <sheetName val="XL4Test5_(5)3"/>
      <sheetName val="Gia_vat_tu3"/>
      <sheetName val="DS_Nam_VP3"/>
      <sheetName val="Tong_Hop_thang3"/>
      <sheetName val="DANH_SACH_CAN_BO_TAP_DOAN3"/>
      <sheetName val="Lam_Vien3"/>
      <sheetName val="so_da3"/>
      <sheetName val="PXCBT_CHUA_DONG_BH3"/>
      <sheetName val="DS_Nu_VP3"/>
      <sheetName val="CTy_CPTM_DV_CL3"/>
      <sheetName val="cua_suot3"/>
      <sheetName val="CTY_DTPT_ha_tang_3"/>
      <sheetName val="Chi_nhanh3"/>
      <sheetName val="CTy_TNHH_Bao_Ve_3"/>
      <sheetName val="Cty_TNHH_An_Lac_Vien_QN3"/>
      <sheetName val="20_83"/>
      <sheetName val="Ky_BH3"/>
      <sheetName val="IDEVCO_HA_NOI3"/>
      <sheetName val="Ngan_Son3"/>
      <sheetName val="Nha_May_Kinh3"/>
      <sheetName val="TH_PXCBT3"/>
      <sheetName val="Tong_Cty_An_Lac_Vien3"/>
      <sheetName val="Thuong_Mai3"/>
      <sheetName val="Khoi_Van_Phong3"/>
      <sheetName val="CTy_CP_Xay_dung3"/>
      <sheetName val="KD_Ve_Cua_Suot3"/>
      <sheetName val="TONG_HOP3"/>
      <sheetName val="DS_HA_LONG3"/>
      <sheetName val="THOP_XL3"/>
      <sheetName val="DG_Nen3"/>
      <sheetName val="BC_nhanh3"/>
      <sheetName val="BC_TCTy3"/>
      <sheetName val="BC_GD_3"/>
      <sheetName val="BC_ngay3"/>
      <sheetName val="SL_va_do_am3"/>
      <sheetName val="Da_voi3"/>
      <sheetName val="Da_set3"/>
      <sheetName val="Lo_nung3"/>
      <sheetName val="Nghien_lieu3"/>
      <sheetName val="Nghien_xi3"/>
      <sheetName val="Nghien_than3"/>
      <sheetName val="BC_P_KH3"/>
      <sheetName val="Du_Toan3"/>
      <sheetName val="Thuc_thanh3"/>
      <sheetName val="Dam_chu3"/>
      <sheetName val="PTVTT_rao3"/>
      <sheetName val="DTOANT_rao3"/>
      <sheetName val="T_HOP_3"/>
      <sheetName val="DTOANP_HOC3"/>
      <sheetName val="TLUONG_pNHA_O3"/>
      <sheetName val="TLUONGT_rao3"/>
      <sheetName val="CL_VTU3"/>
      <sheetName val="TTHEP_WC3"/>
      <sheetName val="THEP_TRao3"/>
      <sheetName val="THEP_PHONG_HOC3"/>
      <sheetName val="Sum"/>
      <sheetName val="TTTram"/>
      <sheetName val="Tinh _x0008_m2)"/>
      <sheetName val="KKKKKKKK (2)"/>
      <sheetName val="KKKKKKKK (3)"/>
      <sheetName val="KKKKKKKK (4)"/>
      <sheetName val="KKKKKKKK (5)"/>
      <sheetName val=""/>
      <sheetName val="SL va do al"/>
      <sheetName val="Gia"/>
      <sheetName val="QMCT"/>
      <sheetName val="Discounts"/>
      <sheetName val="StartUp"/>
      <sheetName val="So lieu"/>
      <sheetName val="DL"/>
      <sheetName val="LL"/>
      <sheetName val="WS+WL"/>
      <sheetName val="EQ"/>
      <sheetName val="dinh be"/>
      <sheetName val="Day be"/>
      <sheetName val="XAMU"/>
      <sheetName val="CheckXMCH"/>
      <sheetName val="CheckXMNC"/>
      <sheetName val="CHECK BE"/>
      <sheetName val="CheckXMGN"/>
      <sheetName val="CheckTHAN"/>
      <sheetName val="Ratio Ka"/>
      <sheetName val="Pilling"/>
      <sheetName val="Dulieu2"/>
      <sheetName val="Hepl"/>
      <sheetName val="Sodosx"/>
      <sheetName val="Hinhve"/>
      <sheetName val="PL-gio"/>
      <sheetName val="CT-tau"/>
      <sheetName val="I-I"/>
      <sheetName val="Ctinh 10kV"/>
      <sheetName val="Cao do thiet ke - Kthuoc"/>
      <sheetName val="CHU_Y"/>
      <sheetName val="NHAT_KY_CT_(vat)"/>
      <sheetName val="CTGS_"/>
      <sheetName val="SO_CAI"/>
      <sheetName val="SO_CAICT"/>
      <sheetName val="NHAT_KY_CT"/>
      <sheetName val="KTKT"/>
      <sheetName val="GT"/>
      <sheetName val="DS_HA_LOJG"/>
      <sheetName val="CHU_Y1"/>
      <sheetName val="NHAT_KY_CT_(vat)1"/>
      <sheetName val="CTGS_1"/>
      <sheetName val="SO_CAI1"/>
      <sheetName val="SO_CAICT1"/>
      <sheetName val="NHAT_KY_CT1"/>
      <sheetName val="Tổng_hợp_VT1"/>
      <sheetName val="Tổng_kê1"/>
      <sheetName val="T?ng kê"/>
      <sheetName val="BanTinh"/>
      <sheetName val="ESTI_4"/>
      <sheetName val="Gia_vat_tu4"/>
      <sheetName val="Tro_giup4"/>
      <sheetName val="XL4Test5_(2)4"/>
      <sheetName val="XL4Test5_(3)4"/>
      <sheetName val="XL4Test5_(4)4"/>
      <sheetName val="XL4Test5_(5)4"/>
      <sheetName val="dtct_cong4"/>
      <sheetName val="CHO_TC5"/>
      <sheetName val="Tinh_(m2)5"/>
      <sheetName val="B2_35"/>
      <sheetName val="CL_XD5"/>
      <sheetName val="ESTI_5"/>
      <sheetName val="DO_AM_DT5"/>
      <sheetName val="DG_5"/>
      <sheetName val="Gia_vat_tu5"/>
      <sheetName val="Tro_giup5"/>
      <sheetName val="XL4Test5_(2)5"/>
      <sheetName val="XL4Test5_(3)5"/>
      <sheetName val="XL4Test5_(4)5"/>
      <sheetName val="XL4Test5_(5)5"/>
      <sheetName val="dtct_cong5"/>
      <sheetName val="DS_Nam_VP4"/>
      <sheetName val="Tong_Hop_thang4"/>
      <sheetName val="DANH_SACH_CAN_BO_TAP_DOAN4"/>
      <sheetName val="Lam_Vien4"/>
      <sheetName val="so_da4"/>
      <sheetName val="PXCBT_CHUA_DONG_BH4"/>
      <sheetName val="DS_Nu_VP4"/>
      <sheetName val="CTy_CPTM_DV_CL4"/>
      <sheetName val="cua_suot4"/>
      <sheetName val="CTY_DTPT_ha_tang_4"/>
      <sheetName val="Chi_nhanh4"/>
      <sheetName val="CTy_TNHH_Bao_Ve_4"/>
      <sheetName val="Cty_TNHH_An_Lac_Vien_QN4"/>
      <sheetName val="20_84"/>
      <sheetName val="Ky_BH4"/>
      <sheetName val="IDEVCO_HA_NOI4"/>
      <sheetName val="Ngan_Son4"/>
      <sheetName val="Nha_May_Kinh4"/>
      <sheetName val="TH_PXCBT4"/>
      <sheetName val="Tong_Cty_An_Lac_Vien4"/>
      <sheetName val="Thuong_Mai4"/>
      <sheetName val="Khoi_Van_Phong4"/>
      <sheetName val="CTy_CP_Xay_dung4"/>
      <sheetName val="KD_Ve_Cua_Suot4"/>
      <sheetName val="TONG_HOP4"/>
      <sheetName val="DS_HA_LONG4"/>
      <sheetName val="CHO_TC6"/>
      <sheetName val="Tinh_(m2)6"/>
      <sheetName val="B2_36"/>
      <sheetName val="CL_XD6"/>
      <sheetName val="ESTI_6"/>
      <sheetName val="DO_AM_DT6"/>
      <sheetName val="DG_6"/>
      <sheetName val="Gia_vat_tu6"/>
      <sheetName val="Tro_giup6"/>
      <sheetName val="XL4Test5_(2)6"/>
      <sheetName val="XL4Test5_(3)6"/>
      <sheetName val="XL4Test5_(4)6"/>
      <sheetName val="XL4Test5_(5)6"/>
      <sheetName val="dtct_cong6"/>
      <sheetName val="DS_Nam_VP5"/>
      <sheetName val="Tong_Hop_thang5"/>
      <sheetName val="DANH_SACH_CAN_BO_TAP_DOAN5"/>
      <sheetName val="Lam_Vien5"/>
      <sheetName val="so_da5"/>
      <sheetName val="PXCBT_CHUA_DONG_BH5"/>
      <sheetName val="DS_Nu_VP5"/>
      <sheetName val="CTy_CPTM_DV_CL5"/>
      <sheetName val="cua_suot5"/>
      <sheetName val="CTY_DTPT_ha_tang_5"/>
      <sheetName val="Chi_nhanh5"/>
      <sheetName val="CTy_TNHH_Bao_Ve_5"/>
      <sheetName val="Cty_TNHH_An_Lac_Vien_QN5"/>
      <sheetName val="20_85"/>
      <sheetName val="Ky_BH5"/>
      <sheetName val="IDEVCO_HA_NOI5"/>
      <sheetName val="Ngan_Son5"/>
      <sheetName val="Nha_May_Kinh5"/>
      <sheetName val="TH_PXCBT5"/>
      <sheetName val="Tong_Cty_An_Lac_Vien5"/>
      <sheetName val="Thuong_Mai5"/>
      <sheetName val="Khoi_Van_Phong5"/>
      <sheetName val="CTy_CP_Xay_dung5"/>
      <sheetName val="KD_Ve_Cua_Suot5"/>
      <sheetName val="TONG_HOP5"/>
      <sheetName val="DS_HA_LONG5"/>
      <sheetName val="CHO_TC7"/>
      <sheetName val="Tinh_(m2)7"/>
      <sheetName val="B2_37"/>
      <sheetName val="CL_XD7"/>
      <sheetName val="ESTI_7"/>
      <sheetName val="DO_AM_DT7"/>
      <sheetName val="DG_7"/>
      <sheetName val="Gia_vat_tu7"/>
      <sheetName val="Tro_giup7"/>
      <sheetName val="XL4Test5_(2)7"/>
      <sheetName val="XL4Test5_(3)7"/>
      <sheetName val="XL4Test5_(4)7"/>
      <sheetName val="XL4Test5_(5)7"/>
      <sheetName val="dtct_cong7"/>
      <sheetName val="DS_Nam_VP6"/>
      <sheetName val="Tong_Hop_thang6"/>
      <sheetName val="DANH_SACH_CAN_BO_TAP_DOAN6"/>
      <sheetName val="Lam_Vien6"/>
      <sheetName val="so_da6"/>
      <sheetName val="PXCBT_CHUA_DONG_BH6"/>
      <sheetName val="DS_Nu_VP6"/>
      <sheetName val="CTy_CPTM_DV_CL6"/>
      <sheetName val="cua_suot6"/>
      <sheetName val="CTY_DTPT_ha_tang_6"/>
      <sheetName val="Chi_nhanh6"/>
      <sheetName val="CTy_TNHH_Bao_Ve_6"/>
      <sheetName val="Cty_TNHH_An_Lac_Vien_QN6"/>
      <sheetName val="20_86"/>
      <sheetName val="Ky_BH6"/>
      <sheetName val="IDEVCO_HA_NOI6"/>
      <sheetName val="Ngan_Son6"/>
      <sheetName val="Nha_May_Kinh6"/>
      <sheetName val="TH_PXCBT6"/>
      <sheetName val="Tong_Cty_An_Lac_Vien6"/>
      <sheetName val="Thuong_Mai6"/>
      <sheetName val="Khoi_Van_Phong6"/>
      <sheetName val="CTy_CP_Xay_dung6"/>
      <sheetName val="KD_Ve_Cua_Suot6"/>
      <sheetName val="TONG_HOP6"/>
      <sheetName val="DS_HA_LONG6"/>
      <sheetName val="CHO_TC8"/>
      <sheetName val="Tinh_(m2)8"/>
      <sheetName val="B2_38"/>
      <sheetName val="CL_XD8"/>
      <sheetName val="ESTI_8"/>
      <sheetName val="DO_AM_DT8"/>
      <sheetName val="DG_8"/>
      <sheetName val="Gia_vat_tu8"/>
      <sheetName val="Tro_giup8"/>
      <sheetName val="XL4Test5_(2)8"/>
      <sheetName val="XL4Test5_(3)8"/>
      <sheetName val="4"/>
      <sheetName val="KH-Q1,Q2,01"/>
      <sheetName val="XL4Test5_(4)8"/>
      <sheetName val="XL4Test5_(5)8"/>
      <sheetName val="dtct_cong8"/>
      <sheetName val="DS_Nam_VP7"/>
      <sheetName val="Tong_Hop_thang7"/>
      <sheetName val="DANH_SACH_CAN_BO_TAP_DOAN7"/>
      <sheetName val="Lam_Vien7"/>
      <sheetName val="so_da7"/>
      <sheetName val="PXCBT_CHUA_DONG_BH7"/>
      <sheetName val="DS_Nu_VP7"/>
      <sheetName val="CTy_CPTM_DV_CL7"/>
      <sheetName val="cua_suot7"/>
      <sheetName val="CTY_DTPT_ha_tang_7"/>
      <sheetName val="Chi_nhanh7"/>
      <sheetName val="CTy_TNHH_Bao_Ve_7"/>
      <sheetName val="Cty_TNHH_An_Lac_Vien_QN7"/>
      <sheetName val="20_87"/>
      <sheetName val="Ky_BH7"/>
      <sheetName val="IDEVCO_HA_NOI7"/>
      <sheetName val="Ngan_Son7"/>
      <sheetName val="Nha_May_Kinh7"/>
      <sheetName val="TH_PXCBT7"/>
      <sheetName val="Tong_Cty_An_Lac_Vien7"/>
      <sheetName val="Thuong_Mai7"/>
      <sheetName val="Khoi_Van_Phong7"/>
      <sheetName val="CTy_CP_Xay_dung7"/>
      <sheetName val="KD_Ve_Cua_Suot7"/>
      <sheetName val="TONG_HOP7"/>
      <sheetName val="DS_HA_LONG7"/>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refreshError="1"/>
      <sheetData sheetId="219" refreshError="1"/>
      <sheetData sheetId="220"/>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sheetData sheetId="491"/>
      <sheetData sheetId="492"/>
      <sheetData sheetId="493"/>
      <sheetData sheetId="494"/>
      <sheetData sheetId="495"/>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refreshError="1"/>
      <sheetData sheetId="508" refreshError="1"/>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
      <sheetName val="BTTr"/>
      <sheetName val="TT35"/>
      <sheetName val="BT35"/>
      <sheetName val="TT04"/>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ia"/>
      <sheetName val="Gia_GC_Satthep"/>
      <sheetName val="Sheet1"/>
      <sheetName val="Sheet2"/>
      <sheetName val="Sheet3"/>
      <sheetName val="XL4Test5"/>
      <sheetName val="Tổng kê"/>
      <sheetName val="gvl"/>
      <sheetName val="dtct cong"/>
      <sheetName val="tra-vat-lieu"/>
      <sheetName val="Gia_NC"/>
      <sheetName val="COAT&amp;WRAP-QIOT-#3"/>
      <sheetName val="PNT-QUOT-#3"/>
      <sheetName val="VAT &amp; CIT COMIN"/>
      <sheetName val="VN 9"/>
      <sheetName val="VN 8"/>
      <sheetName val="VN 6"/>
      <sheetName val="VN 3"/>
      <sheetName val="VN 1"/>
      <sheetName val="lot 10.1"/>
      <sheetName val="lot 10.2"/>
      <sheetName val="lot 11.1"/>
      <sheetName val="lot 11.2"/>
      <sheetName val="lot 12.1"/>
      <sheetName val="lot 12.2"/>
      <sheetName val="gia vt,nc,may"/>
      <sheetName val="TTTram"/>
      <sheetName val="NEW-PANEL"/>
      <sheetName val="Chart1"/>
      <sheetName val="mong + than"/>
      <sheetName val="h thien tt"/>
      <sheetName val="hoµn thien x trat"/>
      <sheetName val="~         "/>
      <sheetName val="XL4Poppy"/>
      <sheetName val="T_x0014_04"/>
      <sheetName val="TH_TB"/>
      <sheetName val="bia_"/>
      <sheetName val="Gia_MBA_(2)"/>
      <sheetName val="Gi¸_tñ_bï"/>
      <sheetName val="Gia_KH"/>
      <sheetName val="GiaVT_XDCB"/>
      <sheetName val="Gia_MBA"/>
      <sheetName val="Cac_HS_hay_SD"/>
      <sheetName val="TTDZ22"/>
      <sheetName val="ctTBA"/>
      <sheetName val="DGIAgoi1"/>
      <sheetName val="ctdg"/>
      <sheetName val="T?ng kê"/>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Out"/>
      <sheetName val="DATA"/>
      <sheetName val="daywork- Tham khao"/>
      <sheetName val="XT_Buoc 3"/>
      <sheetName val="tuong"/>
      <sheetName val="Chiet tinh"/>
      <sheetName val="Yen Dinh 1"/>
      <sheetName val="KLHT"/>
      <sheetName val="hieuchinh30.11"/>
      <sheetName val="Gia_K_x0008_"/>
      <sheetName val="Cac_HP_hay_SD"/>
      <sheetName val="hoµn thien x tra4"/>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bka "/>
      <sheetName val="Gia vat tu"/>
      <sheetName val="TH_TB1"/>
      <sheetName val="bia_1"/>
      <sheetName val="Gia_MBA_(2)1"/>
      <sheetName val="Gi¸_tñ_bï1"/>
      <sheetName val="Gia_KH1"/>
      <sheetName val="GiaVT_XDCB1"/>
      <sheetName val="Gia_MBA1"/>
      <sheetName val="Cac_HS_hay_SD1"/>
      <sheetName val="mong_+_than"/>
      <sheetName val="h_thien_tt"/>
      <sheetName val="hoµn_thien_x_trat"/>
      <sheetName val="~_________"/>
      <sheetName val="Tổng_kê"/>
      <sheetName val="XT_Buoc_3"/>
      <sheetName val="T04"/>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et_tinh"/>
      <sheetName val="bka_"/>
      <sheetName val="Gia_vat_tu"/>
      <sheetName val="Luü kÕ 2007"/>
      <sheetName val="NXT thang5"/>
      <sheetName val="NXT thang6nam 07"/>
      <sheetName val="NXT thang 2"/>
      <sheetName val="NXT thang 3"/>
      <sheetName val="NXTon thang1"/>
      <sheetName val="NXTthang 5"/>
      <sheetName val="NXT thang 4"/>
      <sheetName val="NXT hang Ctao"/>
      <sheetName val="NXTthang8 "/>
      <sheetName val="VTu T6"/>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Phan dau"/>
      <sheetName val="Book 1 Summary"/>
      <sheetName val="DONVIBAN"/>
      <sheetName val="NGUON"/>
      <sheetName val="Quantity"/>
      <sheetName val="Sum"/>
      <sheetName val="T_ng kê"/>
      <sheetName val="00 00000"/>
      <sheetName val="DO AM DT"/>
      <sheetName val="Can doi "/>
      <sheetName val="GVT"/>
      <sheetName val="_x0000__x0000__x0000__x0000__x0000__x0000__x0000__x0000_"/>
      <sheetName val="tra-~at-lieu"/>
      <sheetName val="KH-Q1,Q2,01"/>
      <sheetName val="TH VL, NC, DDHT Thanh0huoc"/>
      <sheetName val="DG29HB"/>
      <sheetName val="BOQ-1"/>
      <sheetName val="BD-1"/>
      <sheetName val="TH_TB2"/>
      <sheetName val="bia_2"/>
      <sheetName val="Gia_MBA_(2)2"/>
      <sheetName val="Gi¸_tñ_bï2"/>
      <sheetName val="Gia_KH2"/>
      <sheetName val="GiaVT_XDCB2"/>
      <sheetName val="Gia_MBA2"/>
      <sheetName val="Cac_HS_hay_SD2"/>
      <sheetName val="dtct_cong1"/>
      <sheetName val="Tổng_kê1"/>
      <sheetName val="VAT_&amp;_CIT_COMIN1"/>
      <sheetName val="VN_91"/>
      <sheetName val="VN_81"/>
      <sheetName val="VN_61"/>
      <sheetName val="VN_31"/>
      <sheetName val="VN_11"/>
      <sheetName val="lot_10_11"/>
      <sheetName val="lot_10_21"/>
      <sheetName val="lot_11_11"/>
      <sheetName val="lot_11_21"/>
      <sheetName val="lot_12_11"/>
      <sheetName val="lot_12_21"/>
      <sheetName val="gia_vt,nc,may1"/>
      <sheetName val="mong_+_than1"/>
      <sheetName val="h_thien_tt1"/>
      <sheetName val="hoµn_thien_x_trat1"/>
      <sheetName val="~_________1"/>
      <sheetName val="XT_Buoc_31"/>
      <sheetName val="Chiet_tinh1"/>
      <sheetName val="T?ng_kê"/>
      <sheetName val="KPVC-BD_1"/>
      <sheetName val="Yen_Dinh_1"/>
      <sheetName val="THPDMoi__(2)1"/>
      <sheetName val="dongia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daywork-_Tham_khao"/>
      <sheetName val="Book_1_Summary"/>
      <sheetName val="bka_1"/>
      <sheetName val="hieuchinh30_11"/>
      <sheetName val="Gia_K"/>
      <sheetName val="hoµn_thien_x_tra4"/>
      <sheetName val="DON_GIA_TRAM_(3)"/>
      <sheetName val="00_00000"/>
      <sheetName val="Gia_vat_tu1"/>
      <sheetName val="Phan_dau"/>
      <sheetName val="Luü_kÕ_2007"/>
      <sheetName val="NXT_thang5"/>
      <sheetName val="NXT_thang6nam_07"/>
      <sheetName val="NXT_thang_2"/>
      <sheetName val="NXT_thang_3"/>
      <sheetName val="NXTon_thang1"/>
      <sheetName val="NXTthang_5"/>
      <sheetName val="NXT_thang_4"/>
      <sheetName val="NXT_hang_Ctao"/>
      <sheetName val="NXTthang8_"/>
      <sheetName val="VTu_T6"/>
      <sheetName val="T_ng_kê"/>
      <sheetName val="TH_TB3"/>
      <sheetName val="bia_3"/>
      <sheetName val="Gia_MBA_(2)3"/>
      <sheetName val="Gi¸_tñ_bï3"/>
      <sheetName val="Gia_KH3"/>
      <sheetName val="GiaVT_XDCB3"/>
      <sheetName val="Gia_MBA3"/>
      <sheetName val="Cac_HS_hay_SD3"/>
      <sheetName val="dtct_cong2"/>
      <sheetName val="Tổng_kê2"/>
      <sheetName val="VAT_&amp;_CIT_COMIN2"/>
      <sheetName val="VN_92"/>
      <sheetName val="VN_82"/>
      <sheetName val="VN_62"/>
      <sheetName val="VN_32"/>
      <sheetName val="VN_12"/>
      <sheetName val="lot_10_12"/>
      <sheetName val="lot_10_22"/>
      <sheetName val="lot_11_12"/>
      <sheetName val="lot_11_22"/>
      <sheetName val="lot_12_12"/>
      <sheetName val="lot_12_22"/>
      <sheetName val="gia_vt,nc,may2"/>
      <sheetName val="mong_+_than2"/>
      <sheetName val="h_thien_tt2"/>
      <sheetName val="hoµn_thien_x_trat2"/>
      <sheetName val="~_________2"/>
      <sheetName val="XT_Buoc_32"/>
      <sheetName val="Chiet_tinh2"/>
      <sheetName val="T?ng_kê1"/>
      <sheetName val="KPVC-BD_2"/>
      <sheetName val="Yen_Dinh_11"/>
      <sheetName val="THPDMoi__(2)2"/>
      <sheetName val="dongia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daywork-_Tham_khao1"/>
      <sheetName val="Book_1_Summary1"/>
      <sheetName val="bka_2"/>
      <sheetName val="hieuchinh30_111"/>
      <sheetName val="hoµn_thien_x_tra41"/>
      <sheetName val="DON_GIA_TRAM_(3)1"/>
      <sheetName val="00_000001"/>
      <sheetName val="Gia_vat_tu2"/>
      <sheetName val="TH_TB4"/>
      <sheetName val="bia_4"/>
      <sheetName val="Gia_MBA_(2)4"/>
      <sheetName val="Gi¸_tñ_bï4"/>
      <sheetName val="Gia_KH4"/>
      <sheetName val="GiaVT_XDCB4"/>
      <sheetName val="Gia_MBA4"/>
      <sheetName val="Cac_HS_hay_SD4"/>
      <sheetName val="dtct_cong3"/>
      <sheetName val="Tổng_kê3"/>
      <sheetName val="VAT_&amp;_CIT_COMIN3"/>
      <sheetName val="VN_93"/>
      <sheetName val="VN_83"/>
      <sheetName val="VN_63"/>
      <sheetName val="VN_33"/>
      <sheetName val="VN_13"/>
      <sheetName val="lot_10_13"/>
      <sheetName val="lot_10_23"/>
      <sheetName val="lot_11_13"/>
      <sheetName val="lot_11_23"/>
      <sheetName val="lot_12_13"/>
      <sheetName val="lot_12_23"/>
      <sheetName val="gia_vt,nc,may3"/>
      <sheetName val="mong_+_than3"/>
      <sheetName val="h_thien_tt3"/>
      <sheetName val="hoµn_thien_x_trat3"/>
      <sheetName val="~_________3"/>
      <sheetName val="XT_Buoc_33"/>
      <sheetName val="Chiet_tinh3"/>
      <sheetName val="T?ng_kê2"/>
      <sheetName val="KPVC-BD_3"/>
      <sheetName val="Yen_Dinh_12"/>
      <sheetName val="THPDMoi__(2)3"/>
      <sheetName val="dongia_(2)3"/>
      <sheetName val="TONG_HOP_VL-NC3"/>
      <sheetName val="TONGKE3p_3"/>
      <sheetName val="TH_VL,_NC,_DDHT_Thanhphuoc3"/>
      <sheetName val="DON_GIA3"/>
      <sheetName val="t-h_HA_THE3"/>
      <sheetName val="CHITIET_VL-NC-TT_-1p3"/>
      <sheetName val="TONG_HOP_VL-NC_TT3"/>
      <sheetName val="TH_XL3"/>
      <sheetName val="CHITIET_VL-NC3"/>
      <sheetName val="CHITIET_VL-NC-TT-3p3"/>
      <sheetName val="daywork-_Tham_khao2"/>
      <sheetName val="Book_1_Summary2"/>
      <sheetName val="bka_3"/>
      <sheetName val="hieuchinh30_112"/>
      <sheetName val="hoµn_thien_x_tra42"/>
      <sheetName val="DON_GIA_TRAM_(3)2"/>
      <sheetName val="00_000002"/>
      <sheetName val="Gia_vat_tu3"/>
      <sheetName val="TH_TB5"/>
      <sheetName val="bia_5"/>
      <sheetName val="Gia_MBA_(2)5"/>
      <sheetName val="Gi¸_tñ_bï5"/>
      <sheetName val="Gia_KH5"/>
      <sheetName val="GiaVT_XDCB5"/>
      <sheetName val="Gia_MBA5"/>
      <sheetName val="Cac_HS_hay_SD5"/>
      <sheetName val="dtct_cong4"/>
      <sheetName val="Tổng_kê4"/>
      <sheetName val="VAT_&amp;_CIT_COMIN4"/>
      <sheetName val="VN_94"/>
      <sheetName val="VN_84"/>
      <sheetName val="VN_64"/>
      <sheetName val="VN_34"/>
      <sheetName val="VN_14"/>
      <sheetName val="lot_10_14"/>
      <sheetName val="lot_10_24"/>
      <sheetName val="lot_11_14"/>
      <sheetName val="lot_11_24"/>
      <sheetName val="lot_12_14"/>
      <sheetName val="lot_12_24"/>
      <sheetName val="gia_vt,nc,may4"/>
      <sheetName val="mong_+_than4"/>
      <sheetName val="h_thien_tt4"/>
      <sheetName val="hoµn_thien_x_trat4"/>
      <sheetName val="~_________4"/>
      <sheetName val="XT_Buoc_34"/>
      <sheetName val="Chiet_tinh4"/>
      <sheetName val="T?ng_kê3"/>
      <sheetName val="KPVC-BD_4"/>
      <sheetName val="Yen_Dinh_13"/>
      <sheetName val="THPDMoi__(2)4"/>
      <sheetName val="dongia_(2)4"/>
      <sheetName val="TONG_HOP_VL-NC4"/>
      <sheetName val="TONGKE3p_4"/>
      <sheetName val="TH_VL,_NC,_DDHT_Thanhphuoc4"/>
      <sheetName val="DON_GIA4"/>
      <sheetName val="t-h_HA_THE4"/>
      <sheetName val="CHITIET_VL-NC-TT_-1p4"/>
      <sheetName val="TONG_HOP_VL-NC_TT4"/>
      <sheetName val="TH_XL4"/>
      <sheetName val="CHITIET_VL-NC4"/>
      <sheetName val="CHITIET_VL-NC-TT-3p4"/>
      <sheetName val="daywork-_Tham_khao3"/>
      <sheetName val="Book_1_Summary3"/>
      <sheetName val="bka_4"/>
      <sheetName val="hieuchinh30_113"/>
      <sheetName val="hoµn_thien_x_tra43"/>
      <sheetName val="DON_GIA_TRAM_(3)3"/>
      <sheetName val="00_000003"/>
      <sheetName val="Gia_vat_tu4"/>
      <sheetName val="T_ng_kê1"/>
      <sheetName val="T_ng_kê2"/>
      <sheetName val="KB"/>
      <sheetName val="DZ 0.4"/>
      <sheetName val="Economic Profit"/>
      <sheetName val="T_x005f_x0014_04"/>
      <sheetName val="T_x005f_x005f_x005f_x0014_04"/>
      <sheetName val="T_x005f_x005f_x005f_x005f_x005f_x005f_x005f_x0014_04"/>
      <sheetName val="Gia_K_x005f_x0008_"/>
      <sheetName val="PhÇnCK"/>
      <sheetName val="????????"/>
      <sheetName val="dtxl-DC"/>
      <sheetName val="Bia"/>
      <sheetName val="Package1"/>
      <sheetName val="KKKKKKKK"/>
      <sheetName val="§gi¸"/>
      <sheetName val=""/>
      <sheetName val="FD"/>
      <sheetName val="GI"/>
      <sheetName val="EE (3)"/>
      <sheetName val="PAVEMENT"/>
      <sheetName val="TRAFFIC"/>
      <sheetName val="Solieutinh"/>
      <sheetName val="Data-year2001i"/>
      <sheetName val="BGD"/>
      <sheetName val="Tien Thuong"/>
      <sheetName val="KCS"/>
      <sheetName val="KD"/>
      <sheetName val="KT"/>
      <sheetName val="KTNL"/>
      <sheetName val="KH"/>
      <sheetName val="NC XL 6T cuoi 01 CTy"/>
      <sheetName val="Data -6T dau"/>
      <sheetName val="PX-SX"/>
      <sheetName val="TC"/>
      <sheetName val="Lcau - Lxuc"/>
      <sheetName val="Cong 6T"/>
      <sheetName val="Discounts"/>
      <sheetName val="________"/>
      <sheetName val="BANG TONG HOP (2)"/>
      <sheetName val="dnc4"/>
      <sheetName val="Tổng_kê5"/>
      <sheetName val="dtct_cong5"/>
      <sheetName val="VAT_&amp;_CIT_COMIN5"/>
      <sheetName val="VN_95"/>
      <sheetName val="VN_85"/>
      <sheetName val="VN_65"/>
      <sheetName val="VN_35"/>
      <sheetName val="VN_15"/>
      <sheetName val="lot_10_15"/>
      <sheetName val="lot_10_25"/>
      <sheetName val="lot_11_15"/>
      <sheetName val="lot_11_25"/>
      <sheetName val="lot_12_15"/>
      <sheetName val="lot_12_25"/>
      <sheetName val="gia_vt,nc,may5"/>
      <sheetName val="TH_TB6"/>
      <sheetName val="bia_6"/>
      <sheetName val="Gia_MBA_(2)6"/>
      <sheetName val="Gi¸_tñ_bï6"/>
      <sheetName val="Gia_KH6"/>
      <sheetName val="GiaVT_XDCB6"/>
      <sheetName val="Gia_MBA6"/>
      <sheetName val="Cac_HS_hay_SD6"/>
      <sheetName val="Tổng_kê6"/>
      <sheetName val="dtct_cong6"/>
      <sheetName val="VAT_&amp;_CIT_COMIN6"/>
      <sheetName val="VN_96"/>
      <sheetName val="VN_86"/>
      <sheetName val="VN_66"/>
      <sheetName val="VN_36"/>
      <sheetName val="VN_16"/>
      <sheetName val="lot_10_16"/>
      <sheetName val="lot_10_26"/>
      <sheetName val="lot_11_16"/>
      <sheetName val="lot_11_26"/>
      <sheetName val="lot_12_16"/>
      <sheetName val="lot_12_26"/>
      <sheetName val="gia_vt,nc,may6"/>
      <sheetName val="TH_TB7"/>
      <sheetName val="bia_7"/>
      <sheetName val="Gia_MBA_(2)7"/>
      <sheetName val="Gi¸_tñ_bï7"/>
      <sheetName val="Gia_KH7"/>
      <sheetName val="GiaVT_XDCB7"/>
      <sheetName val="Gia_MBA7"/>
      <sheetName val="Cac_HS_hay_SD7"/>
      <sheetName val="Tổng_kê7"/>
      <sheetName val="dtct_cong7"/>
      <sheetName val="VAT_&amp;_CIT_COMIN7"/>
      <sheetName val="VN_97"/>
      <sheetName val="VN_87"/>
      <sheetName val="VN_67"/>
      <sheetName val="VN_37"/>
      <sheetName val="VN_17"/>
      <sheetName val="lot_10_17"/>
      <sheetName val="lot_10_27"/>
      <sheetName val="lot_11_17"/>
      <sheetName val="lot_11_27"/>
      <sheetName val="lot_12_17"/>
      <sheetName val="lot_12_27"/>
      <sheetName val="gia_vt,nc,may7"/>
      <sheetName val="TH_TB8"/>
      <sheetName val="bia_8"/>
      <sheetName val="Gia_MBA_(2)8"/>
      <sheetName val="Gi¸_tñ_bï8"/>
      <sheetName val="Gia_KH8"/>
      <sheetName val="GiaVT_XDCB8"/>
      <sheetName val="Gia_MBA8"/>
      <sheetName val="Cac_HS_hay_SD8"/>
      <sheetName val="Tổng_kê8"/>
      <sheetName val="dtct_cong8"/>
      <sheetName val="VAT_&amp;_CIT_COMIN8"/>
      <sheetName val="VN_98"/>
      <sheetName val="VN_88"/>
      <sheetName val="VN_68"/>
      <sheetName val="VN_38"/>
      <sheetName val="VN_18"/>
      <sheetName val="lot_10_18"/>
      <sheetName val="lot_10_28"/>
      <sheetName val="lot_11_18"/>
      <sheetName val="lot_11_28"/>
      <sheetName val="lot_12_18"/>
      <sheetName val="lot_12_28"/>
      <sheetName val="gia_vt,nc,may8"/>
      <sheetName val="DG "/>
      <sheetName val="CTDZ6kv (gd1) "/>
      <sheetName val="CTDZ 0.4+cto (GD1)"/>
      <sheetName val="CTTBA (gd1)"/>
      <sheetName val="Gi? t? b?"/>
      <sheetName val="ho?n thien x trat"/>
      <sheetName val="Chi tiet"/>
      <sheetName val="DZ22"/>
      <sheetName val="DK-KH"/>
      <sheetName val="So cai"/>
      <sheetName val="Nhap"/>
      <sheetName val="BanTinh"/>
      <sheetName val="T_ng_kê3"/>
    </sheetNames>
    <sheetDataSet>
      <sheetData sheetId="0" refreshError="1"/>
      <sheetData sheetId="1" refreshError="1"/>
      <sheetData sheetId="2" refreshError="1"/>
      <sheetData sheetId="3" refreshError="1"/>
      <sheetData sheetId="4" refreshError="1">
        <row r="20">
          <cell r="J20">
            <v>62276.4</v>
          </cell>
        </row>
        <row r="37">
          <cell r="J37">
            <v>2815</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refreshError="1"/>
      <sheetData sheetId="29" refreshError="1"/>
      <sheetData sheetId="30" refreshError="1"/>
      <sheetData sheetId="31" refreshError="1"/>
      <sheetData sheetId="32"/>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GVL-NC-M"/>
      <sheetName val="Comb"/>
      <sheetName val="TT04"/>
      <sheetName val="TTTram"/>
      <sheetName val="gVL"/>
      <sheetName val="GHI CHU"/>
      <sheetName val="B1"/>
      <sheetName val="B2"/>
      <sheetName val="Don gia"/>
      <sheetName val="Vat lieu"/>
      <sheetName val="Hg dan"/>
      <sheetName val="Vi du"/>
      <sheetName val="gia vt,nc,may"/>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Nam - VD"/>
      <sheetName val="CTY TAY HO"/>
      <sheetName val="DUNG XEROX"/>
      <sheetName val="Anh Duc"/>
      <sheetName val="CT Thanh Liem"/>
      <sheetName val="Phuc Yen"/>
      <sheetName val="CT thiet bi in"/>
      <sheetName val="LAM (LBien)"/>
      <sheetName val="Long (C.Tien)"/>
      <sheetName val="Ly (C.Thang)"/>
      <sheetName val="Co Soi"/>
      <sheetName val="Chu Hung(Gau)"/>
      <sheetName val="51-Phan Dinh Phung"/>
      <sheetName val="Mai(TDT)"/>
      <sheetName val="C.Tuyet"/>
      <sheetName val="CTy ICT"/>
      <sheetName val="CTCDPTNT"/>
      <sheetName val="CTQuynh"/>
      <sheetName val="CT dandung"/>
      <sheetName val="XNXDH 312"/>
      <sheetName val="T.Phuong"/>
      <sheetName val="Thai"/>
      <sheetName val="Phuong(BT)"/>
      <sheetName val="CTPTHN"/>
      <sheetName val="Ha(SMT)"/>
      <sheetName val="Quang"/>
      <sheetName val="Chi Thuy"/>
      <sheetName val="Minh"/>
      <sheetName val="Duong lang thuong"/>
      <sheetName val="X.Thuy"/>
      <sheetName val="Kien"/>
      <sheetName val="Hoa"/>
      <sheetName val="XNXL3"/>
      <sheetName val="Vinh"/>
      <sheetName val="Manh"/>
      <sheetName val="CTY Tp MB"/>
      <sheetName val="Nhat Vinh"/>
      <sheetName val="Mai Lan"/>
      <sheetName val="Chart1"/>
      <sheetName val="CDMua"/>
      <sheetName val="Huyen"/>
      <sheetName val="Thanh"/>
      <sheetName val="Ly"/>
      <sheetName val="Phuong"/>
      <sheetName val="Tam "/>
      <sheetName val="Lan (2)"/>
      <sheetName val="Lan"/>
      <sheetName val="Thuy"/>
      <sheetName val="XL4Poppy"/>
      <sheetName val="CT"/>
      <sheetName val="C47(II)"/>
      <sheetName val="C47(I)"/>
      <sheetName val="C46"/>
      <sheetName val="C45"/>
      <sheetName val="YT 02"/>
      <sheetName val="C2A"/>
      <sheetName val="Trich nop"/>
      <sheetName val="00000000"/>
      <sheetName val="10000000"/>
      <sheetName val="XXXXXXXX"/>
      <sheetName val="20000000"/>
      <sheetName val="GVL"/>
      <sheetName val="T_x0014_DZ22"/>
      <sheetName val="TT04"/>
      <sheetName val="Gia"/>
      <sheetName val="Pier"/>
      <sheetName val="DTgiaothau"/>
      <sheetName val="Ctinh 10kV"/>
      <sheetName val="LM"/>
      <sheetName val="THctiet_(2)"/>
      <sheetName val="bia_(4)"/>
      <sheetName val="M聡i Lan"/>
      <sheetName val="TTTram"/>
      <sheetName val="[benthuy.xls_x001d_Chu Hung(Gau)"/>
      <sheetName val=""/>
      <sheetName val="GiaVT"/>
      <sheetName val="Dongiachitiet"/>
      <sheetName val="PNT-QUOT-#3"/>
      <sheetName val="COAT&amp;WRAP-QIOT-#3"/>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YT_02"/>
      <sheetName val="Trich_nop"/>
      <sheetName val="Nam_-_VD"/>
      <sheetName val="CTY_TAY_HO"/>
      <sheetName val="DUNG_XEROX"/>
      <sheetName val="Anh_Duc"/>
      <sheetName val="CT_Thanh_Liem"/>
      <sheetName val="Phuc_Yen"/>
      <sheetName val="CT_thiet_bi_in"/>
      <sheetName val="LAM_(LBien)"/>
      <sheetName val="Long_(C_Tien)"/>
      <sheetName val="Ly_(C_Thang)"/>
      <sheetName val="Co_Soi"/>
      <sheetName val="Chu_Hung(Gau)"/>
      <sheetName val="51-Phan_Dinh_Phung"/>
      <sheetName val="C_Tuyet"/>
      <sheetName val="CTy_ICT"/>
      <sheetName val="CT_dandung"/>
      <sheetName val="XNXDH_312"/>
      <sheetName val="T_Phuong"/>
      <sheetName val="Chi_Thuy"/>
      <sheetName val="Duong_lang_thuong"/>
      <sheetName val="X_Thuy"/>
      <sheetName val="CTY_Tp_MB"/>
      <sheetName val="Nhat_Vinh"/>
      <sheetName val="Mai_Lan"/>
      <sheetName val="Tam_"/>
      <sheetName val="Lan_(2)"/>
      <sheetName val="TDZ22"/>
      <sheetName val="dg-VTu"/>
      <sheetName val="Gia_GC_Satthep"/>
      <sheetName val="TT35"/>
      <sheetName val="NEW-PANEL"/>
      <sheetName val="dg_VTu"/>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_benthuy.xls_x001d_Chu Hung(Gau)"/>
      <sheetName val="DI-ESTI"/>
      <sheetName val="ESTI."/>
      <sheetName val="M?i Lan"/>
      <sheetName val="T_x005f_x0014_DZ22"/>
      <sheetName val="T_x005f_x005f_x005f_x0014_DZ22"/>
      <sheetName val="T_x005f_x005f_x005f_x005f_x005f_x005f_x005f_x0014_DZ22"/>
      <sheetName val="M_i Lan"/>
      <sheetName val="GVL-NC-M"/>
      <sheetName val="Tai trong"/>
      <sheetName val="Gia vat tu"/>
      <sheetName val="ctdz35"/>
      <sheetName val="DO AM DT"/>
      <sheetName val="benthuy"/>
      <sheetName val="Sheet1"/>
      <sheetName val="cong ty xd cong trinh 506"/>
      <sheetName val="T.Tinh"/>
      <sheetName val="MTO REV.2(ARMOR)"/>
      <sheetName val="HD-XUAT"/>
      <sheetName val="gia vt,nc,may"/>
      <sheetName val="GIA-VAT-LIEU"/>
      <sheetName val="PT MAY"/>
      <sheetName val="Mo"/>
      <sheetName val="THVT"/>
      <sheetName val="PTDM"/>
      <sheetName val="tienluong"/>
      <sheetName val="sat"/>
      <sheetName val="pt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ong hop"/>
      <sheetName val="phan tich DG"/>
      <sheetName val="gia vat lieu"/>
      <sheetName val="gia xe may"/>
      <sheetName val="gia nhan cong"/>
      <sheetName val="dongia_x0000__x0000__x0000__x0000__x0000__x0000__x0000__x0000__x0000__x0000__x0009__x0000_㢠ś_x0000__x0004__x0000__x0000__x0000__x0000__x0000__x0000_㋄ś_x0000_"/>
      <sheetName val="C47-456"/>
      <sheetName val="C46"/>
      <sheetName val="C47-PII"/>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THCP"/>
      <sheetName val="BQT"/>
      <sheetName val="RG"/>
      <sheetName val="BCVT"/>
      <sheetName val="BKHD"/>
      <sheetName val="ND"/>
      <sheetName val="VL"/>
      <sheetName val="DTCT"/>
      <sheetName val="d䁧"/>
      <sheetName val="NEW-PANEL"/>
      <sheetName val="phan tich DG_x0000__x0000_㠨Ȣ_x0000__x0004__x0000__x0000__x0000__x0000__x0000__x0000_杀Ȣ_x0000__x0000__x0000__x0000__x0000_"/>
      <sheetName val="TN"/>
      <sheetName val="_x0000__x0000__x0000__x0000__x0000__x0000__x0000__x0000__x0000__x0009__x0000_?s_x0000__x0004__x0000__x0000__x0000__x0000__x0000__x0000_?s_x0000__x0000__x0000__x0000__x0000__x0000__x0000__x0000_"/>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Shaet4"/>
      <sheetName val="dongia_x0000_ 㢠ś_x0000__x0004__x0000_㋄ś_x0000_"/>
      <sheetName val="phan tich DG_x0000__x0000_??_x0000__x0004__x0000__x0000__x0000__x0000__x0000__x0000_??_x0000__x0000__x0000__x0000__x0000_"/>
      <sheetName val="dongia_x0000_ ?s_x0000__x0004__x0000_?s_x0000_"/>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tra-vat-lieu"/>
      <sheetName val="Chart1"/>
      <sheetName val="KL18Thang"/>
      <sheetName val="TH"/>
      <sheetName val="M200"/>
      <sheetName val="Hướng dẫn"/>
      <sheetName val="Ví dụ hàm Vlookup"/>
      <sheetName val="dongia??????????_x0009_?㢠ś?_x0004_??????㋄ś?"/>
      <sheetName val="phan tich DG??㠨Ȣ?_x0004_??????杀Ȣ?????"/>
      <sheetName val="?????????_x0009_??s?_x0004_???????s????????"/>
      <sheetName val="dongia??????????_x0009_??s?_x0004_???????s?"/>
      <sheetName val="ch DG?????_x0004_????????????????????"/>
      <sheetName val="dongia? 㢠ś?_x0004_?㋄ś?"/>
      <sheetName val="phan tich DG?????_x0004_?????????????"/>
      <sheetName val="dongia? ?s?_x0004_??s?"/>
      <sheetName val="dongia?_x0009_㢠ś?_x0004_?㋄ś?"/>
      <sheetName val="dongia?_x0009_㢠ś_x0004_?㋄ś"/>
      <sheetName val="dongia?_x0009_?s?_x0004_??s?"/>
      <sheetName val="dongia?_x0009_?s_x0004_??s"/>
      <sheetName val="_x0009_?s?_x0004_??s?"/>
      <sheetName val="ch DG????_x0004_???????"/>
      <sheetName val="phan tich DG????_x0004_????"/>
      <sheetName val="ch DG"/>
      <sheetName val="_x0009_?s"/>
      <sheetName val="Hu?ng d?n"/>
      <sheetName val="Ví d? hàm Vlookup"/>
      <sheetName val="Input"/>
      <sheetName val="dongia_x0000__x0000__x0000__x0000__x0000__x0000__x0002__x0000__x0000__x0000__x0009__x0000_?s_x0000__x0004__x0000__x0000__x0000__x0000__x0000__x0000_?s_x0000_"/>
      <sheetName val="phaɮ tich DG??㠨Ȣ?_x0004_??????杀Ȣ?????"/>
      <sheetName val="Page 3"/>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dongia??????_x0002_???_x0009_??s?_x0004_???????s?"/>
      <sheetName val="Comb"/>
      <sheetName val=""/>
      <sheetName val="_x0000_@_x0000_@_x0000_@_x0000_@_x0000_@_x0000_@_x0000_@_x0000_@_x0000_@_x0000_@_x0000_@_x0000_@_x0000_@_x0000_@_x0000_@_x0000_"/>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NEW_PANEL"/>
      <sheetName val="BTH phi"/>
      <sheetName val="BLT phi"/>
      <sheetName val="phi,le phi"/>
      <sheetName val="Bien Lai TON"/>
      <sheetName val="BCQT "/>
      <sheetName val="Giay di duong"/>
      <sheetName val="BC QT cua tung ap"/>
      <sheetName val="GIAO CHI TIEU THU QUY 07"/>
      <sheetName val="BANG TONG HOP GIAY NOP TIEN"/>
      <sheetName val="?@?@?@?@?@?@?@?@?@?@?@?@?@?@?@?"/>
      <sheetName val="[DT-TN.xlsMCT"/>
      <sheetName val="Sheet9"/>
      <sheetName val=" ?s_x0000__x0004__x0000_?s_x0000_"/>
      <sheetName val="_x0000__x0000__x0000__x0000__x0000__x0000__x0000__x0000__x0000__x0009__x0000_??_x0000__x0004__x0000__x0000__x0000__x0000__x0000__x0000_??_x0000__x0000__x0000__x0000__x0000__x0000__x0000__x0000_"/>
      <sheetName val="tuong"/>
      <sheetName val="@_x0000_@_x0000_@_x0000_@_x0000_@_x0000_@_x0000_@_x0000_@_x0000_@_x0000_@_x0000_@_x0000_@_x0000_@_x0000_@_x0000_@_x0000_@"/>
      <sheetName val="GIAVNX"/>
      <sheetName val="?????????_x0009_????_x0004_????????????????"/>
      <sheetName val="pha? tich DG?????_x0004_?????????????"/>
      <sheetName val="dongia?_x0002_?_x0009_?s?_x0004_??s?"/>
      <sheetName val="dongia? 㢠ś_x0004_?㋄ś"/>
      <sheetName val="ch DG???_x0004_???????"/>
      <sheetName val="@?@?@?@?@?@?@?@?@?@?@?@?@?@?@?@"/>
      <sheetName val="dongia? ?s_x0004_??s"/>
      <sheetName val="d_"/>
      <sheetName val="_x0009__s"/>
      <sheetName val="dongia___________x0009__㢠ś__x0004_______㋄ś_"/>
      <sheetName val="dongia__x0009_㢠ś__x0004__㋄ś_"/>
      <sheetName val="dongia__x0009_㢠ś_x0004__㋄ś"/>
      <sheetName val="phan tich DG__㠨Ȣ__x0004_______杀Ȣ_____"/>
      <sheetName val="__________x0009___s__x0004________s________"/>
      <sheetName val="dongia___________x0009___s__x0004________s_"/>
      <sheetName val="dongia__x0009__s__x0004___s_"/>
      <sheetName val="dongia__x0009__s_x0004___s"/>
      <sheetName val="ch DG______x0004_____________________"/>
      <sheetName val="dongia_ 㢠ś__x0004__㋄ś_"/>
      <sheetName val="phan tich DG______x0004______________"/>
      <sheetName val="dongia_ _s__x0004___s_"/>
      <sheetName val="_x0009__s__x0004___s_"/>
      <sheetName val="ch DG_____x0004________"/>
      <sheetName val="phan tich DG_____x0004_____"/>
      <sheetName val="Hu_ng d_n"/>
      <sheetName val="Ví d_ hàm Vlookup"/>
      <sheetName val="phaɮ tich DG__㠨Ȣ__x0004_______杀Ȣ_____"/>
      <sheetName val="dongia_______x0002_____x0009___s__x0004________s_"/>
      <sheetName val="dongia__x0002___x0009__s__x0004___s_"/>
      <sheetName val="pha_ tich DG______x0004______________"/>
      <sheetName val="ch DG__"/>
      <sheetName val="_@_@_@_@_@_@_@_@_@_@_@_@_@_@_@_"/>
      <sheetName val="dongia_ 㢠ś_x0004__㋄ś"/>
      <sheetName val="ch DG____x0004________"/>
      <sheetName val="@"/>
      <sheetName val="donööö"/>
      <sheetName val="dongia_x0000_ ??_x0000__x0004__x0000_??_x0000_"/>
      <sheetName val="RE"/>
      <sheetName val=" _s"/>
      <sheetName val="HESO"/>
      <sheetName val="_DT-TN.xlsMCT"/>
      <sheetName val="G_x0016_L"/>
      <sheetName val="[DT-TN.xls_Cham cong TH 1-&gt;6"/>
      <sheetName val="@_@_@_@_@_@_@_@_@_@_@_@_@_@_@_@"/>
      <sheetName val="dongia_ _s_x0004___s"/>
      <sheetName val="@?@?@?@?@?@?@?@?@?@?@?@?@?@?@?"/>
      <sheetName val=" ?s?_x0004_??s?"/>
      <sheetName val="dongia_x0000_̃̃̃̃̃̃̃̃̃̃̃̃̃̃̃̃̃̃̃̃̃̃̃̃"/>
      <sheetName val="tong ho`"/>
      <sheetName val="ctTBA"/>
      <sheetName val="Book 1 Summary"/>
      <sheetName val="XXXPXXX0"/>
      <sheetName val="dongia?̃̃̃̃̃̃̃̃̃̃̃̃̃̃̃̃̃̃̃̃̃̃̃̃"/>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_DT-TN.xls_Cham cong TH 1-&gt;6"/>
      <sheetName val="@_@_@_@_@_@_@_@_@_@_@_@_@_@_@_"/>
      <sheetName val="tong_hop"/>
      <sheetName val="phan_tich_DG"/>
      <sheetName val="gia_vat_lieu"/>
      <sheetName val="gia_xe_may"/>
      <sheetName val="gia_nhan_cong"/>
      <sheetName val="TC_"/>
      <sheetName val="TC__(2)"/>
      <sheetName val="PL_KS"/>
      <sheetName val="thi_sat"/>
      <sheetName val="den_bu"/>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dongia 㢠ś㋄ś"/>
      <sheetName val="KLt lan3"/>
      <sheetName val=" ?s"/>
      <sheetName val="dongia_x0000__x0002__x0000_ ?s_x0000__x0004__x0000_?s_x0000_"/>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dongia? ???_x0004_????"/>
      <sheetName val="Ke toan thuk hien cong trinh"/>
      <sheetName val=" ??_x0000__x0004__x0000_??_x0000_"/>
      <sheetName val="????????? ????_x0004_????????????????"/>
      <sheetName val=" ???_x0004_????"/>
      <sheetName val="Tai_x0000_khoan"/>
      <sheetName val="Page_3"/>
      <sheetName val=" ?s?s"/>
      <sheetName val="dongia ?s?s"/>
      <sheetName val="#REF!"/>
      <sheetName val="BCTC"/>
      <sheetName val="Tra_bang"/>
      <sheetName val="Hý?ng d?n"/>
      <sheetName val="dongia?_x0009_???_x0004_????"/>
      <sheetName val="dongia??????????_x0009_????_x0004_?????????"/>
      <sheetName val="dongia?_x0009_??_x0004_???"/>
      <sheetName val="dongia_x0000__x0009_??_x0000__x0004__x0000_??_x0000_"/>
      <sheetName val="pha? tich DG__??__x0004_______??_____"/>
      <sheetName val="Gia"/>
      <sheetName val="Tai?khoan"/>
      <sheetName val="dtct cau"/>
      <sheetName val="dongia ????"/>
      <sheetName val="dongia_????"/>
      <sheetName val="phan_tich_DG??????"/>
      <sheetName val="Hý_ng d_n"/>
      <sheetName val="__________x0009______x0004_________________"/>
      <sheetName val="dongia___________x0009______x0004__________"/>
      <sheetName val="dongia__x0009_____x0004_____"/>
      <sheetName val="Loading"/>
      <sheetName val="Check C"/>
      <sheetName val="phan tich DG?㠨Ȣ?_x0004_?杀Ȣ?咄Ȣ?"/>
      <sheetName val="phan tich DG?㠨Ȣ?_x0004_?杀Ȣ?"/>
      <sheetName val="dongia 㢠ś?_x0004_?㋄ś?"/>
      <sheetName val="phan tich DG_㠨Ȣ__x0004__杀Ȣ_咄Ȣ_"/>
      <sheetName val="phan tich DG_㠨Ȣ__x0004__杀Ȣ_"/>
      <sheetName val="dongia 㢠ś__x0004__㋄ś_"/>
      <sheetName val="dongia_̃̃̃̃̃̃̃̃̃̃̃̃̃̃̃̃̃̃̃̃̃̃̃̃"/>
      <sheetName val="DT-XL"/>
      <sheetName val="Gia "/>
      <sheetName val="phan_tich_DG㠨Ȣ杀Ȣ"/>
      <sheetName val="IBASE"/>
      <sheetName val="DI-ESTI"/>
      <sheetName val="Chenh lech vct tu"/>
      <sheetName val="dongia__x0009____x0004____"/>
      <sheetName val="dongia_ ____x0004_____"/>
      <sheetName val="dongia_x0000_ 㢠ś_x0000__x0004__x0000_㏄ś_x0000_"/>
      <sheetName val="Du th!u"/>
      <sheetName val="TK NO 1q1"/>
      <sheetName val="聰han tich DG_x0000__x0000_㠨Ȣ_x0000__x0004__x0000__x0000__x0000__x0000__x0000__x0000_杀Ȣ_x0000__x0000__x0000__x0000__x0000_"/>
      <sheetName val="Hướng d麫n"/>
      <sheetName val="Ví dụ hàm Vloïkup"/>
      <sheetName val="dongia_x0000_ ?s_x0002__x0004__x0000_?s_x0000_"/>
      <sheetName val="BCQT`"/>
      <sheetName val="dongia?????????_x0009_?㢠ś?_x0004_??????㋄ś?"/>
      <sheetName val="Tai"/>
      <sheetName val="DG "/>
      <sheetName val="dongia_x0000_~~~~~~~~~~~~~~~~~~~~~~~~"/>
      <sheetName val="CP)TV-CAU"/>
      <sheetName val="dg-VTu"/>
      <sheetName val="Thuc thanh"/>
      <sheetName val="٬ongia_x0000__x0000__x0000__x0000__x0000__x0000__x0000__x0000__x0000__x0000__x0009__x0000_㢠ś_x0000__x0004__x0000__x0000__x0000__x0000__x0000__x0000_㋄ś_x0000_"/>
      <sheetName val="KKKKKKKK"/>
      <sheetName val="XF33"/>
      <sheetName val="Nhat ky - socai thang 1"/>
      <sheetName val="giamay"/>
      <sheetName val="gia 6at lieu"/>
      <sheetName val="TC  (2("/>
      <sheetName val="000000 0"/>
      <sheetName val="dongia__________ _?s__x0004_______?s_"/>
      <sheetName val="dongia 㢠ś"/>
      <sheetName val="dongia_x0000__x0009_㢠_x0005__x0000__x0000__x0000_뛴"/>
      <sheetName val="dongia_x0000__x0000__x0000__x0000__x0000__x0000__x0000__x0000__x0000__x0000__x0009__x0000_㢠ś_x0000__x0004__x0000__x0000__x0000__x0000__x0005__x0000__x0000__x0000_뛴"/>
      <sheetName val="dongia_x0000__x0000__x0000__x0000__x0000__x0000__x0000__x0000__x0000__x0000_ _x0000_㢠ś_x0000__x0004__x0000__x0000__x0000__x0000__x0000_԰_x0000__x0000__x0000_"/>
      <sheetName val="dongia?????????? ????_x0004_?????????"/>
      <sheetName val="dongia? ??_x0004_???"/>
      <sheetName val="_________ _____x0004_________________"/>
      <sheetName val="dongia__________ _____x0004__________"/>
      <sheetName val="dongia_?s?s"/>
      <sheetName val="٬ongia_x0000__x0000__x0000__x0000__x0000__x0000__x0000__x0000__x0000__x0000_ _x0000_㢠ś_x0000__x0004__x0000__x0000__x0000__x0000__x0000__x0000_㋄ś_x0000_"/>
      <sheetName val="dongia_x0000_ 㢠_x0005__x0000__x0000__x0000_뛴"/>
      <sheetName val="dongia? 㢠ś?_x0004_?㏄ś?"/>
      <sheetName val="dongia_x0000__x0009_㢠ś_x0000__x0004__x0000_㋄ś_x0000_"/>
      <sheetName val="聰han tich DG??㠨Ȣ?_x0004_??????杀Ȣ?????"/>
      <sheetName val="dongia? ?s_x0002__x0004_??s?"/>
      <sheetName val="dongia?~~~~~~~~~~~~~~~~~~~~~~~~"/>
      <sheetName val="dongia_x0000__x0009_㢠ś_x0004__x0000_㋄ś"/>
      <sheetName val="dongia_x0000__x0009_?s_x0000__x0004__x0000_?s_x0000_"/>
      <sheetName val="dongia_x0000__x0009_?s_x0004__x0000_?s"/>
      <sheetName val="dongia_x0000_ 㢠ś_x0004__x0000_㋄ś"/>
      <sheetName val="_x0009_?s_x0000__x0004__x0000_?s_x0000_"/>
      <sheetName val="ch DG_x0000_??_x0000__x0004__x0000_??_x0000_??_x0000_"/>
      <sheetName val="phan tich DG_x0000_??_x0000__x0004__x0000_??_x0000_"/>
      <sheetName val="dongia_x0000__x0002__x0000__x0009_?s_x0000__x0004__x0000_?s_x0000_"/>
      <sheetName val="ch DG??_x0000__x0004__x0000_??_x0000_??_x0000_"/>
      <sheetName val="dongia_x0000_ ?s_x0004__x0000_?s"/>
      <sheetName val="@_x0000_@_x0000_@_x0000_@_x0000_@_x0000_@_x0000_@_x0000_@_x0000_@_x0000_@_x0000_@_x0000_@_x0000_@_x0000_@_x0000_@_x0000_"/>
      <sheetName val="_x0000__x0000__x0000__x0000__x0000__x0000__x0000__x0000__x0000_ _x0000_?s_x0000__x0004__x0000__x0000__x0000__x0000__x0000__x0000_?s_x0000__x0000__x0000__x0000__x0000__x0000__x0000__x0000_"/>
      <sheetName val="dongia_x0000__x0000__x0000__x0000__x0000__x0000__x0000__x0000__x0000__x0000_ _x0000_㢠ś_x0000__x0004__x0000__x0000__x0000__x0000__x0000__x0000_㋄ś_x0000_"/>
      <sheetName val="dongia_x0000__x0000__x0000__x0000__x0000__x0000__x0000__x0000__x0000__x0000_ _x0000_?s_x0000__x0004__x0000__x0000__x0000__x0000__x0000__x0000_?s_x0000_"/>
      <sheetName val="dongia_x0000__x0000__x0000__x0000__x0000__x0000__x0002__x0000__x0000__x0000_ _x0000_?s_x0000__x0004__x0000__x0000__x0000__x0000__x0000__x0000_?s_x0000_"/>
      <sheetName val="TH-Dien"/>
      <sheetName val="_x0009_???_x0004_????"/>
      <sheetName val=" __"/>
      <sheetName val=" ____x0004_____"/>
      <sheetName val=" _s_s"/>
      <sheetName val="dongia _s_s"/>
      <sheetName val="DT-TN"/>
      <sheetName val="dongia_ ___x0004____"/>
      <sheetName val="CLVP_TINH"/>
      <sheetName val="TH_x0000_GCT"/>
      <sheetName val="_x0000__x0000__x0000__x0000__x0000__x0000__x0000__x0000__x0000_ _x0000_??_x0000__x0004__x0000__x0000__x0000__x0000__x0000__x0000_??_x0000__x0000__x0000__x0000__x0000__x0000__x0000__x0000_"/>
      <sheetName val="dongia????????? ?㢠ś?_x0004_??????㋄ś?"/>
      <sheetName val="dongia_x0000__x0000__x0000__x0000__x0000__x0000__x0000__x0000__x0000__x0000_ _x0000_㢠ś_x0000__x0004__x0000__x0000__x0000__x0000__x0005__x0000__x0000__x0000_뛴"/>
      <sheetName val="_x0001_p"/>
      <sheetName val="_x0001_d"/>
      <sheetName val="8[_x0001_?"/>
      <sheetName val="_x0009___"/>
      <sheetName val="DG_x0010_"/>
      <sheetName val="_x0009_???_x0004_???_x0000_"/>
      <sheetName val="_x0009_???_x0004_???¸"/>
      <sheetName val="_x0009_???_x0004_???("/>
      <sheetName val="dongia_㢠ś㋄ś1"/>
      <sheetName val="breakdown"/>
      <sheetName val="Tong h_x000b_p vat tu"/>
      <sheetName val="_?s?s"/>
      <sheetName val="dongia_?s?s1"/>
      <sheetName val="ch_DG??????"/>
      <sheetName val="Hướng_dẫn"/>
      <sheetName val="Ví_dụ_hàm_Vlookup"/>
      <sheetName val="phan_tich_DG????"/>
      <sheetName val="tong_hop1"/>
      <sheetName val="phan_tich_DG1"/>
      <sheetName val="gia_vat_lieu1"/>
      <sheetName val="gia_xe_may1"/>
      <sheetName val="gia_nhan_cong1"/>
      <sheetName val="TC_1"/>
      <sheetName val="TC__(2)1"/>
      <sheetName val="PL_KS1"/>
      <sheetName val="thi_sat1"/>
      <sheetName val="den_bu1"/>
      <sheetName val="Du_toan_(2)1"/>
      <sheetName val="Du_toan1"/>
      <sheetName val="Name"/>
      <sheetName val="Bid Price Schedule"/>
      <sheetName val="phan tich D_x0005__x0000__x0000__x0000__x0002__x0000_階隘_x0013_"/>
      <sheetName val="PEDESB"/>
      <sheetName val="dongia_x0000__x0000__x0000__x0000__x0000__x0000__x0000__x0000__x0000__x0000__x0009__x0000_㢠ś_x0000__x0004__x0000__x0000__x0000__x0000__x0000__x0000_蠀篿㤂"/>
      <sheetName val="dongia_x0000__x0000__x0000__x0000__x0000__x0000__x0000__x0000__x0000__x0000__x0009__x0000_㢠ś_x0000__x0004__x0000__x0000__x0000__x0000_︀鷕ԯ_x0000_缀"/>
      <sheetName val="dongia ____"/>
      <sheetName val="dongia_____"/>
      <sheetName val=" ??"/>
      <sheetName val="Phan_tich_vat_tu1"/>
      <sheetName val="Tong_hop_vat_tu1"/>
      <sheetName val="Gia_tri_vat_tu1"/>
      <sheetName val="Chenh_lech_vat_tu1"/>
      <sheetName val="Du_thau1"/>
      <sheetName val="Don_gia_chi_tiet1"/>
      <sheetName val="Tu_van_Thiet_ke1"/>
      <sheetName val="phaɮ tich DG??㠨Ȣ?_x0004_??????杀Ȣ????㸰"/>
      <sheetName val="phaɮ tich DG??㠨Ȣ?_x0004_??????杀Ȣ????_x0000_"/>
      <sheetName val="Tai?khoa_x0000_"/>
      <sheetName val="dongia_x0000__x0000__x0000__x0000__x0000__x0000__x0000__x0000__x0000__x0000_က_x0000_저㿶쌁紅/_x0000_õ_x0000__x0000_대_xdc86_㠞"/>
      <sheetName val="Tai?khoaþ"/>
      <sheetName val="dongia?̃̃̃̃̃̃̃̃̃̃̃̃̃̃̃̃̃̃Ԁ_x0000__x0000__x0000_Ꮆ"/>
      <sheetName val="Tien_do_thi_cong1"/>
      <sheetName val="Bia_du_toan1"/>
      <sheetName val="Tro_giup1"/>
      <sheetName val="GT_TT_(2)1"/>
      <sheetName val="KLTC_giai_doan1"/>
      <sheetName val="KL_(2)1"/>
      <sheetName val="KLtt_lan31"/>
      <sheetName val="GTT2_lan3_tt1"/>
      <sheetName val="GTT2_lan_4_dc_1"/>
      <sheetName val="chenh_lech_gia1"/>
      <sheetName val="KL_bao_con_lai1"/>
      <sheetName val="_x0000_Ë_x0009__x0000__x0000_3_x0010__x0000__x0000_"/>
      <sheetName val="GTT2_lan_4_tt1"/>
      <sheetName val="Tai_khoan1"/>
      <sheetName val="CT_doanh_thu_20051"/>
      <sheetName val="Dthu_2006_sua1"/>
      <sheetName val="Doanh_thu_gia_thanh1"/>
      <sheetName val="__s_s"/>
      <sheetName val="dongia__________ _??__x0004_______??_"/>
      <sheetName val="dongia_ ??__x0004__??_"/>
      <sheetName val="dongia_ ??_x0004__??"/>
      <sheetName val="dongia________________________2"/>
      <sheetName val="phan_tich_DG__________________2"/>
      <sheetName val="______________________________2"/>
      <sheetName val="dongia________________________3"/>
      <sheetName val="phan_tich_DG__________________3"/>
      <sheetName val="______________________________3"/>
      <sheetName val="pha__tich_DG__________________2"/>
      <sheetName val="dongia________________________4"/>
      <sheetName val="dongia________________________5"/>
      <sheetName val="6_thang_20061"/>
      <sheetName val="Bao_cao_thue_(2)1"/>
      <sheetName val="Tong_hop_CP_T101"/>
      <sheetName val="Bao_cao_thue1"/>
      <sheetName val="Thue_cong_trinh1"/>
      <sheetName val="Gia_thanh1"/>
      <sheetName val="Pke_toan1"/>
      <sheetName val="Gia_thanh_cong_trinh_-_Hoa1"/>
      <sheetName val="Ke_toan_thuc_hien_cong_trinh1"/>
      <sheetName val="Du_kien_DT_9_thang_de_nop1"/>
      <sheetName val="TK_NO_1111"/>
      <sheetName val="TK_NO_1121"/>
      <sheetName val="TK_14181"/>
      <sheetName val="TK_3311"/>
      <sheetName val="TK_14121"/>
      <sheetName val="BCAO_SDCT1"/>
      <sheetName val="TK_1421"/>
      <sheetName val="TK_2421"/>
      <sheetName val="TK_CO_1121"/>
      <sheetName val="TK_1531"/>
      <sheetName val="CT_1541"/>
      <sheetName val="TK_CO_1111"/>
      <sheetName val="Hướng_dẫn1"/>
      <sheetName val="Ví_dụ_hàm_Vlookup1"/>
      <sheetName val="GVLFCCT"/>
      <sheetName val="Tkg"/>
      <sheetName val="٬ongia"/>
      <sheetName val="聰han tich DG"/>
      <sheetName val="ch DG??"/>
      <sheetName val=" ???_x0004_???_x0000_"/>
      <sheetName val=" ???_x0004_???¸"/>
      <sheetName val=" ???_x0004_???("/>
      <sheetName val="dongia?????????? ?㢠ś?_x0004_????ǝꙭ»_x0000_"/>
      <sheetName val="dongia_x0000__x0000__x0000__x0000__x0000__x0000__x0000__x0000__x0000__x0000_ _x0000_㢠ś_x0000__x0004__x0000__x0000__x0000__x0000__x0000__x0000_蠀篿㤂"/>
      <sheetName val="dongia_x0000__x0000__x0000__x0000__x0000__x0000__x0000__x0000__x0000__x0000_ _x0000_㢠ś_x0000__x0004__x0000__x0000__x0000__x0000_︀鷕ԯ_x0000_缀"/>
      <sheetName val="_x0000_Ë _x0000__x0000_3_x0010__x0000__x0000_"/>
      <sheetName val="dongia 㢠ś_x0000__x0004__x0000_Դ_x0000__x0000_"/>
      <sheetName val="dongia_x0000__x0000__x0000__x0000__x0000__x0000__x0000__x0000__x0000__x0000_ _x0000_㢠ś_x0000__x0004__x0000__x0000__x0000__x0000__x0000__x0000_㋄_x0005__x0000_"/>
      <sheetName val="dongia_x0000_ 㢠ś_x0000__x0004__x0000_㏄ꙭò"/>
      <sheetName val="dongia_x0000__x0000__x0000__x0000__x0000__x0000__x0000__x0000__x0000__x0000_က_x0000_저㿶쌁紅/_x0000_õ_x0000__x0000_대?㠞"/>
      <sheetName val="dongia____________㢠ś________㋄_2"/>
      <sheetName val="phan_tich_DG__㠨Ȣ_________Ȣ____2"/>
      <sheetName val="______________________________4"/>
      <sheetName val="dongia____________㢠ś________㋄_3"/>
      <sheetName val="phan_tich_DG__㠨Ȣ_________Ȣ____3"/>
      <sheetName val="______________________________5"/>
      <sheetName val="phaɮ_tich_DG__㠨Ȣ_________Ȣ____2"/>
      <sheetName val="dongia_̃̃̃̃̃̃̃̃̃̃̃̃̃̃̃̃̃̃̃̃̃̃_2"/>
      <sheetName val="dongia_̃̃̃̃̃̃̃̃̃̃̃̃̃̃̃̃̃̃̃̃̃̃_3"/>
      <sheetName val="dongia____________㢠ś________㋄_4"/>
      <sheetName val="phan_tich_DG__㠨Ȣ_________Ȣ____4"/>
      <sheetName val="dongia_x0000_ 㢠ś_x0000__x0004__x0000__x0000__x0000_렘"/>
      <sheetName val="dongia 㢠ś_x0004_㋄ś"/>
      <sheetName val=" ?s_x0004_?s"/>
      <sheetName val="dongia ?s_x0004_?s"/>
      <sheetName val="ch DG??_x0004_????"/>
      <sheetName val="phan tich DG??_x0004_??"/>
      <sheetName val="dongia_x0002_ ?s_x0004_?s"/>
      <sheetName val="@@@@@@@@@@@@@@@"/>
      <sheetName val=" ??_x0004_??"/>
      <sheetName val="@@@@@@@@@@@@@@@@"/>
      <sheetName val="dongia ??_x0004_??"/>
      <sheetName val="Taikhoan"/>
      <sheetName val="dongia 㢠ś_x0004_㏄ś"/>
      <sheetName val="dongia ?s_x0002__x0004_?s"/>
      <sheetName val="dongia~~~~~~~~~~~~~~~~~~~~~~~~"/>
      <sheetName val="٬ongia 㢠ś_x0004_㋄ś"/>
      <sheetName val="dongia 㢠_x0005_뛴"/>
      <sheetName val="dongia 㢠ś_x0004__x0005_뛴"/>
      <sheetName val="dongia 㢠ś_x0004_԰"/>
      <sheetName val="phan tich D_x0005__x0002_階隘_x0013_"/>
      <sheetName val="dongia 㢠ś_x0004_蠀篿㤂"/>
      <sheetName val="dongia 㢠ś_x0004_︀鷕ԯ缀"/>
      <sheetName val="THGCT"/>
      <sheetName val="phaɮ tich DG??㠨Ȣ?_x0004_??????杀Ȣ????"/>
      <sheetName val="Tai?khoa"/>
      <sheetName val=" ???_x0004_???"/>
      <sheetName val="dongia?????????? ?㢠ś?_x0004_????ǝꙭ»"/>
      <sheetName val="dongia__________ _㢠ś__x005f_x0004____"/>
      <sheetName val="phan tich DG__㠨Ȣ__x005f_x0004_______杀"/>
      <sheetName val="dongia_ 㢠ś__x005f_x0004__㋄ś_"/>
      <sheetName val="dongia_ 㢠ś_x005f_x0004__㋄ś"/>
      <sheetName val="?????????????_x0010_"/>
      <sheetName val="dongia 㢠ś_x0004_Դ"/>
      <sheetName val="dongia 㢠ś_x0004_㋄_x0005_"/>
      <sheetName val="dongia 㢠ś_x0004_㏄ꙭò"/>
      <sheetName val="dongia 㢠ś_x0004_렘"/>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6">
          <cell r="A6" t="str">
            <v xml:space="preserve">L= 2xLtÇu+50m+ Lthi c«ng = 300mx2+50+100= </v>
          </cell>
        </row>
      </sheetData>
      <sheetData sheetId="35"/>
      <sheetData sheetId="36"/>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refreshError="1"/>
      <sheetData sheetId="278" refreshError="1"/>
      <sheetData sheetId="279" refreshError="1"/>
      <sheetData sheetId="280" refreshError="1"/>
      <sheetData sheetId="281"/>
      <sheetData sheetId="282"/>
      <sheetData sheetId="283"/>
      <sheetData sheetId="284" refreshError="1"/>
      <sheetData sheetId="285"/>
      <sheetData sheetId="286" refreshError="1"/>
      <sheetData sheetId="287" refreshError="1"/>
      <sheetData sheetId="288" refreshError="1"/>
      <sheetData sheetId="289" refreshError="1"/>
      <sheetData sheetId="290"/>
      <sheetData sheetId="291" refreshError="1"/>
      <sheetData sheetId="292" refreshError="1"/>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refreshError="1"/>
      <sheetData sheetId="367"/>
      <sheetData sheetId="368"/>
      <sheetData sheetId="369" refreshError="1"/>
      <sheetData sheetId="370" refreshError="1"/>
      <sheetData sheetId="371" refreshError="1"/>
      <sheetData sheetId="372" refreshError="1"/>
      <sheetData sheetId="373" refreshError="1"/>
      <sheetData sheetId="374" refreshError="1"/>
      <sheetData sheetId="375"/>
      <sheetData sheetId="376"/>
      <sheetData sheetId="377" refreshError="1"/>
      <sheetData sheetId="378"/>
      <sheetData sheetId="379" refreshError="1"/>
      <sheetData sheetId="380" refreshError="1"/>
      <sheetData sheetId="381" refreshError="1"/>
      <sheetData sheetId="382" refreshError="1"/>
      <sheetData sheetId="383" refreshError="1"/>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refreshError="1"/>
      <sheetData sheetId="419" refreshError="1"/>
      <sheetData sheetId="420" refreshError="1"/>
      <sheetData sheetId="42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sheetData sheetId="433" refreshError="1"/>
      <sheetData sheetId="434" refreshError="1"/>
      <sheetData sheetId="435" refreshError="1"/>
      <sheetData sheetId="436"/>
      <sheetData sheetId="437"/>
      <sheetData sheetId="438" refreshError="1"/>
      <sheetData sheetId="439" refreshError="1"/>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sheetData sheetId="482" refreshError="1"/>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sheetData sheetId="494"/>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sheetData sheetId="528"/>
      <sheetData sheetId="529"/>
      <sheetData sheetId="530"/>
      <sheetData sheetId="53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refreshError="1"/>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sheetData sheetId="563"/>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sheetData sheetId="643"/>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
      <sheetName val="Earthwork"/>
      <sheetName val="Pavement"/>
      <sheetName val="Culvert"/>
      <sheetName val="Side ditch"/>
      <sheetName val="ATGT"/>
      <sheetName val="Bienbao"/>
      <sheetName val="Dgia"/>
      <sheetName val="OH"/>
      <sheetName val="GVT"/>
      <sheetName val="GVT-E"/>
      <sheetName val="Earthwork-E"/>
      <sheetName val="Pavement-E"/>
      <sheetName val="Culvert-E"/>
      <sheetName val="Side ditch-E"/>
      <sheetName val="ATGT-E"/>
    </sheetNames>
    <sheetDataSet>
      <sheetData sheetId="0"/>
      <sheetData sheetId="1"/>
      <sheetData sheetId="2"/>
      <sheetData sheetId="3"/>
      <sheetData sheetId="4"/>
      <sheetData sheetId="5"/>
      <sheetData sheetId="6"/>
      <sheetData sheetId="7"/>
      <sheetData sheetId="8"/>
      <sheetData sheetId="9">
        <row r="7">
          <cell r="C7" t="str">
            <v>VËt liÖu</v>
          </cell>
        </row>
        <row r="8">
          <cell r="B8" t="str">
            <v>147</v>
          </cell>
          <cell r="C8" t="str">
            <v>DÇu mazót</v>
          </cell>
          <cell r="D8" t="str">
            <v>kg</v>
          </cell>
          <cell r="F8">
            <v>4900</v>
          </cell>
          <cell r="G8">
            <v>4300</v>
          </cell>
        </row>
        <row r="9">
          <cell r="B9" t="str">
            <v>220</v>
          </cell>
          <cell r="C9" t="str">
            <v>Gç chÌn khi l¾p cÊu kiÖn</v>
          </cell>
          <cell r="D9" t="str">
            <v>m3</v>
          </cell>
          <cell r="F9">
            <v>1700000</v>
          </cell>
          <cell r="G9">
            <v>1364000</v>
          </cell>
        </row>
        <row r="10">
          <cell r="B10" t="str">
            <v>286</v>
          </cell>
          <cell r="C10" t="str">
            <v>Que hµn</v>
          </cell>
          <cell r="D10" t="str">
            <v>kg</v>
          </cell>
          <cell r="F10">
            <v>10000</v>
          </cell>
          <cell r="G10">
            <v>7150</v>
          </cell>
        </row>
        <row r="11">
          <cell r="B11" t="str">
            <v>313</v>
          </cell>
          <cell r="C11" t="str">
            <v>S¾t ®Öm</v>
          </cell>
          <cell r="D11" t="str">
            <v>kg</v>
          </cell>
          <cell r="F11">
            <v>4400</v>
          </cell>
          <cell r="G11">
            <v>3454</v>
          </cell>
        </row>
        <row r="12">
          <cell r="B12" t="str">
            <v>142</v>
          </cell>
          <cell r="C12" t="str">
            <v>D©y ®ay</v>
          </cell>
          <cell r="D12" t="str">
            <v>kg</v>
          </cell>
          <cell r="F12">
            <v>5850</v>
          </cell>
          <cell r="G12">
            <v>10000</v>
          </cell>
        </row>
        <row r="13">
          <cell r="B13" t="str">
            <v>163</v>
          </cell>
          <cell r="C13" t="str">
            <v>GiÊy dÇu</v>
          </cell>
          <cell r="D13" t="str">
            <v>m2</v>
          </cell>
          <cell r="F13">
            <v>1800</v>
          </cell>
          <cell r="G13">
            <v>3400</v>
          </cell>
        </row>
        <row r="14">
          <cell r="B14" t="str">
            <v>274</v>
          </cell>
          <cell r="C14" t="str">
            <v>Nhùa ®­êng</v>
          </cell>
          <cell r="D14" t="str">
            <v>kg</v>
          </cell>
          <cell r="F14">
            <v>3754.2049999999999</v>
          </cell>
          <cell r="G14">
            <v>2450</v>
          </cell>
        </row>
        <row r="15">
          <cell r="B15" t="str">
            <v>430</v>
          </cell>
          <cell r="C15" t="str">
            <v>§¸ d¨m 4x6</v>
          </cell>
          <cell r="D15" t="str">
            <v>m3</v>
          </cell>
          <cell r="F15">
            <v>70013</v>
          </cell>
          <cell r="G15">
            <v>85400</v>
          </cell>
        </row>
        <row r="16">
          <cell r="B16" t="str">
            <v>431</v>
          </cell>
          <cell r="C16" t="str">
            <v>§¸ d¨m lµm tÇng läc</v>
          </cell>
          <cell r="D16" t="str">
            <v>m3</v>
          </cell>
          <cell r="F16">
            <v>80981</v>
          </cell>
          <cell r="G16">
            <v>88000</v>
          </cell>
        </row>
        <row r="17">
          <cell r="B17" t="str">
            <v>231</v>
          </cell>
          <cell r="C17" t="str">
            <v>Gç v¸n</v>
          </cell>
          <cell r="D17" t="str">
            <v>m3</v>
          </cell>
          <cell r="F17">
            <v>1700000</v>
          </cell>
          <cell r="G17">
            <v>1273000</v>
          </cell>
        </row>
        <row r="18">
          <cell r="B18" t="str">
            <v>426</v>
          </cell>
          <cell r="C18" t="str">
            <v>§¸ d¨m</v>
          </cell>
          <cell r="D18" t="str">
            <v>m3</v>
          </cell>
          <cell r="F18">
            <v>75918</v>
          </cell>
          <cell r="G18">
            <v>85400</v>
          </cell>
        </row>
        <row r="19">
          <cell r="B19" t="str">
            <v>434</v>
          </cell>
          <cell r="C19" t="str">
            <v>§¸ héc</v>
          </cell>
          <cell r="D19" t="str">
            <v>m3</v>
          </cell>
          <cell r="F19">
            <v>55045</v>
          </cell>
          <cell r="G19">
            <v>63000</v>
          </cell>
        </row>
        <row r="20">
          <cell r="B20" t="str">
            <v>232</v>
          </cell>
          <cell r="C20" t="str">
            <v>Gç v¸n cÇu c«ng t¸c</v>
          </cell>
          <cell r="D20" t="str">
            <v>m3</v>
          </cell>
          <cell r="F20">
            <v>1700000</v>
          </cell>
          <cell r="G20">
            <v>1273000</v>
          </cell>
        </row>
        <row r="21">
          <cell r="B21" t="str">
            <v>136</v>
          </cell>
          <cell r="C21" t="str">
            <v>D©y thÐp</v>
          </cell>
          <cell r="D21" t="str">
            <v>kg</v>
          </cell>
          <cell r="F21">
            <v>7000</v>
          </cell>
          <cell r="G21">
            <v>6200</v>
          </cell>
        </row>
        <row r="22">
          <cell r="B22" t="str">
            <v>344</v>
          </cell>
          <cell r="C22" t="str">
            <v>ThÐp trßn D&lt;=10mm</v>
          </cell>
          <cell r="D22" t="str">
            <v>kg</v>
          </cell>
          <cell r="F22">
            <v>4400</v>
          </cell>
          <cell r="G22">
            <v>3890</v>
          </cell>
        </row>
        <row r="23">
          <cell r="B23" t="str">
            <v>083</v>
          </cell>
          <cell r="C23" t="str">
            <v>CÊp phèi ®¸ 0,075 - 50mm</v>
          </cell>
          <cell r="D23" t="str">
            <v>m3</v>
          </cell>
          <cell r="F23">
            <v>66981</v>
          </cell>
          <cell r="G23">
            <v>86705</v>
          </cell>
        </row>
        <row r="24">
          <cell r="B24" t="str">
            <v>083a</v>
          </cell>
          <cell r="C24" t="str">
            <v>CÊp phèi ®¸ 0,075 - 37mm</v>
          </cell>
          <cell r="D24" t="str">
            <v>m3</v>
          </cell>
          <cell r="F24">
            <v>75981</v>
          </cell>
          <cell r="G24">
            <v>86705</v>
          </cell>
        </row>
        <row r="25">
          <cell r="B25" t="str">
            <v>412</v>
          </cell>
          <cell r="C25" t="str">
            <v>§inh ®Øa</v>
          </cell>
          <cell r="D25" t="str">
            <v>C¸i</v>
          </cell>
          <cell r="F25">
            <v>1400</v>
          </cell>
          <cell r="G25">
            <v>1400</v>
          </cell>
        </row>
        <row r="26">
          <cell r="B26" t="str">
            <v>401</v>
          </cell>
          <cell r="C26" t="str">
            <v>§inh</v>
          </cell>
          <cell r="D26" t="str">
            <v>kg</v>
          </cell>
          <cell r="F26">
            <v>6500</v>
          </cell>
          <cell r="G26">
            <v>6000</v>
          </cell>
        </row>
        <row r="27">
          <cell r="B27" t="str">
            <v>240</v>
          </cell>
          <cell r="C27" t="str">
            <v>Gç ®µ, chèng</v>
          </cell>
          <cell r="D27" t="str">
            <v>m3</v>
          </cell>
          <cell r="F27">
            <v>1750000</v>
          </cell>
          <cell r="G27">
            <v>1364000</v>
          </cell>
        </row>
        <row r="28">
          <cell r="B28" t="str">
            <v>233</v>
          </cell>
          <cell r="C28" t="str">
            <v>Gç v¸n khu«n</v>
          </cell>
          <cell r="D28" t="str">
            <v>m3</v>
          </cell>
          <cell r="F28">
            <v>1700000</v>
          </cell>
          <cell r="G28">
            <v>1273000</v>
          </cell>
        </row>
        <row r="29">
          <cell r="B29" t="str">
            <v>282</v>
          </cell>
          <cell r="C29" t="str">
            <v>Phô gia dÎo ho¸</v>
          </cell>
          <cell r="D29" t="str">
            <v>kg</v>
          </cell>
          <cell r="F29">
            <v>780</v>
          </cell>
          <cell r="G29">
            <v>746</v>
          </cell>
        </row>
        <row r="30">
          <cell r="B30" t="str">
            <v>275</v>
          </cell>
          <cell r="C30" t="str">
            <v>N­íc</v>
          </cell>
          <cell r="D30" t="str">
            <v>LÝt</v>
          </cell>
          <cell r="F30">
            <v>5</v>
          </cell>
          <cell r="G30">
            <v>4</v>
          </cell>
        </row>
        <row r="31">
          <cell r="B31" t="str">
            <v>390</v>
          </cell>
          <cell r="C31" t="str">
            <v>Xi m¨ng PC30</v>
          </cell>
          <cell r="D31" t="str">
            <v>kg</v>
          </cell>
          <cell r="F31">
            <v>755</v>
          </cell>
          <cell r="G31">
            <v>746</v>
          </cell>
        </row>
        <row r="32">
          <cell r="B32" t="str">
            <v>119</v>
          </cell>
          <cell r="C32" t="str">
            <v>Cñi</v>
          </cell>
          <cell r="D32" t="str">
            <v>kg</v>
          </cell>
          <cell r="F32">
            <v>900</v>
          </cell>
          <cell r="G32">
            <v>500</v>
          </cell>
        </row>
        <row r="33">
          <cell r="B33" t="str">
            <v>002</v>
          </cell>
          <cell r="C33" t="str">
            <v>Bao t¶i</v>
          </cell>
          <cell r="D33" t="str">
            <v>m2</v>
          </cell>
          <cell r="F33">
            <v>4200</v>
          </cell>
          <cell r="G33">
            <v>3800</v>
          </cell>
        </row>
        <row r="34">
          <cell r="B34" t="str">
            <v>067</v>
          </cell>
          <cell r="C34" t="str">
            <v>Bét ®¸</v>
          </cell>
          <cell r="D34" t="str">
            <v>kg</v>
          </cell>
          <cell r="F34">
            <v>300</v>
          </cell>
          <cell r="G34">
            <v>250</v>
          </cell>
        </row>
        <row r="35">
          <cell r="B35" t="str">
            <v>271</v>
          </cell>
          <cell r="C35" t="str">
            <v>Nhùa bitum</v>
          </cell>
          <cell r="D35" t="str">
            <v>kg</v>
          </cell>
          <cell r="F35">
            <v>3754.2049999999999</v>
          </cell>
          <cell r="G35">
            <v>2450</v>
          </cell>
        </row>
        <row r="36">
          <cell r="B36" t="str">
            <v>081</v>
          </cell>
          <cell r="C36" t="str">
            <v>C¸t vµng</v>
          </cell>
          <cell r="D36" t="str">
            <v>m3</v>
          </cell>
          <cell r="F36">
            <v>74090</v>
          </cell>
          <cell r="G36">
            <v>50000</v>
          </cell>
        </row>
        <row r="37">
          <cell r="B37" t="str">
            <v>428</v>
          </cell>
          <cell r="C37" t="str">
            <v>§¸ d¨m 1x2</v>
          </cell>
          <cell r="D37" t="str">
            <v>m3</v>
          </cell>
          <cell r="F37">
            <v>80981</v>
          </cell>
          <cell r="G37">
            <v>101000</v>
          </cell>
        </row>
        <row r="38">
          <cell r="B38" t="str">
            <v>383</v>
          </cell>
          <cell r="C38" t="str">
            <v>VËt liÖu kh¸c</v>
          </cell>
          <cell r="D38" t="str">
            <v>%</v>
          </cell>
          <cell r="F38">
            <v>0</v>
          </cell>
        </row>
        <row r="39">
          <cell r="B39" t="str">
            <v>143</v>
          </cell>
          <cell r="C39" t="str">
            <v>D©y ®iÖn</v>
          </cell>
          <cell r="D39" t="str">
            <v>m</v>
          </cell>
          <cell r="F39">
            <v>1200</v>
          </cell>
          <cell r="G39">
            <v>1350</v>
          </cell>
        </row>
        <row r="40">
          <cell r="B40" t="str">
            <v>128</v>
          </cell>
          <cell r="C40" t="str">
            <v>D©y ch¸y chËm</v>
          </cell>
          <cell r="D40" t="str">
            <v>m</v>
          </cell>
          <cell r="F40">
            <v>1200</v>
          </cell>
          <cell r="G40">
            <v>1200</v>
          </cell>
        </row>
        <row r="41">
          <cell r="B41" t="str">
            <v>135</v>
          </cell>
          <cell r="C41" t="str">
            <v>D©y næ</v>
          </cell>
          <cell r="D41" t="str">
            <v>m</v>
          </cell>
          <cell r="F41">
            <v>3000</v>
          </cell>
          <cell r="G41">
            <v>3000</v>
          </cell>
        </row>
        <row r="42">
          <cell r="B42" t="str">
            <v>249</v>
          </cell>
          <cell r="C42" t="str">
            <v>KÝp næ</v>
          </cell>
          <cell r="D42" t="str">
            <v>c¸i</v>
          </cell>
          <cell r="F42">
            <v>2000</v>
          </cell>
          <cell r="G42">
            <v>2000</v>
          </cell>
        </row>
        <row r="43">
          <cell r="B43" t="str">
            <v>321</v>
          </cell>
          <cell r="C43" t="str">
            <v>Thuèc næ  Am«nÝt</v>
          </cell>
          <cell r="D43" t="str">
            <v>kg</v>
          </cell>
          <cell r="F43">
            <v>15980</v>
          </cell>
          <cell r="G43">
            <v>10500</v>
          </cell>
        </row>
        <row r="44">
          <cell r="B44" t="str">
            <v>457a</v>
          </cell>
          <cell r="C44" t="str">
            <v>èng thÐp tr¸ng kÏm D80mm</v>
          </cell>
          <cell r="D44" t="str">
            <v>m</v>
          </cell>
          <cell r="F44">
            <v>45000</v>
          </cell>
        </row>
        <row r="45">
          <cell r="B45" t="str">
            <v>020</v>
          </cell>
          <cell r="C45" t="str">
            <v>Bu l«ng M14x70</v>
          </cell>
          <cell r="D45" t="str">
            <v>c¸i</v>
          </cell>
          <cell r="F45">
            <v>4500</v>
          </cell>
        </row>
        <row r="46">
          <cell r="B46" t="str">
            <v>025</v>
          </cell>
          <cell r="C46" t="str">
            <v>Bu l«ng M16x320</v>
          </cell>
          <cell r="D46" t="str">
            <v>c¸i</v>
          </cell>
          <cell r="F46">
            <v>8700</v>
          </cell>
        </row>
        <row r="47">
          <cell r="B47" t="str">
            <v>021</v>
          </cell>
          <cell r="C47" t="str">
            <v>Bu l«ng M16x32</v>
          </cell>
          <cell r="D47" t="str">
            <v>c¸i</v>
          </cell>
          <cell r="F47">
            <v>5800</v>
          </cell>
        </row>
        <row r="48">
          <cell r="B48" t="str">
            <v>mb423</v>
          </cell>
          <cell r="C48" t="str">
            <v>BiÓn b¸o vu«ng 0.91x0.91</v>
          </cell>
          <cell r="D48" t="str">
            <v>c¸i</v>
          </cell>
          <cell r="F48">
            <v>563108</v>
          </cell>
        </row>
        <row r="49">
          <cell r="B49" t="str">
            <v>mbcn1</v>
          </cell>
          <cell r="C49" t="str">
            <v>BiÓn b¸o ch÷ nhËt 0.4x0.91</v>
          </cell>
          <cell r="D49" t="str">
            <v>c¸i</v>
          </cell>
          <cell r="F49">
            <v>247520.00000000003</v>
          </cell>
        </row>
        <row r="50">
          <cell r="B50" t="str">
            <v>mbcn2</v>
          </cell>
          <cell r="C50" t="str">
            <v>BiÓn b¸o ch÷ nhËt 1.3x2.1</v>
          </cell>
          <cell r="D50" t="str">
            <v>c¸i</v>
          </cell>
          <cell r="F50">
            <v>1856400.0000000002</v>
          </cell>
        </row>
        <row r="51">
          <cell r="B51" t="str">
            <v>mbtg</v>
          </cell>
          <cell r="C51" t="str">
            <v>BiÓn tam gi¸c 0.91x0.91x0.91</v>
          </cell>
          <cell r="D51" t="str">
            <v>c¸i</v>
          </cell>
          <cell r="F51">
            <v>299000</v>
          </cell>
        </row>
        <row r="52">
          <cell r="B52" t="str">
            <v>mbtr</v>
          </cell>
          <cell r="C52" t="str">
            <v>MÆt biÓn trßn D91</v>
          </cell>
          <cell r="D52" t="str">
            <v>c¸i</v>
          </cell>
          <cell r="F52">
            <v>409500</v>
          </cell>
        </row>
        <row r="53">
          <cell r="B53" t="str">
            <v>305a</v>
          </cell>
          <cell r="C53" t="str">
            <v>Bét s¬n nãng ph¶n quang</v>
          </cell>
          <cell r="D53" t="str">
            <v>kg</v>
          </cell>
          <cell r="F53">
            <v>11000</v>
          </cell>
        </row>
        <row r="54">
          <cell r="B54" t="str">
            <v>htt</v>
          </cell>
          <cell r="C54" t="str">
            <v>H¹t thuû tinh lo¹i II</v>
          </cell>
          <cell r="D54" t="str">
            <v>kg</v>
          </cell>
          <cell r="F54">
            <v>14500</v>
          </cell>
        </row>
        <row r="55">
          <cell r="B55" t="str">
            <v>ga</v>
          </cell>
          <cell r="C55" t="str">
            <v>KhÝ ga</v>
          </cell>
          <cell r="D55" t="str">
            <v>kg</v>
          </cell>
          <cell r="F55">
            <v>9000</v>
          </cell>
        </row>
        <row r="56">
          <cell r="B56" t="str">
            <v>305</v>
          </cell>
          <cell r="C56" t="str">
            <v>S¬n</v>
          </cell>
          <cell r="D56" t="str">
            <v>kg</v>
          </cell>
          <cell r="F56">
            <v>21000</v>
          </cell>
        </row>
        <row r="57">
          <cell r="B57" t="str">
            <v>tph1</v>
          </cell>
          <cell r="C57" t="str">
            <v>T«n sãng phßng hé</v>
          </cell>
          <cell r="D57" t="str">
            <v>m</v>
          </cell>
          <cell r="F57">
            <v>111600</v>
          </cell>
        </row>
        <row r="58">
          <cell r="B58" t="str">
            <v>tph2</v>
          </cell>
          <cell r="C58" t="str">
            <v>T«n phßng hé tÊm ®Çu</v>
          </cell>
          <cell r="D58" t="str">
            <v>tÊm</v>
          </cell>
          <cell r="F58">
            <v>91100</v>
          </cell>
        </row>
        <row r="59">
          <cell r="B59" t="str">
            <v>cph</v>
          </cell>
          <cell r="C59" t="str">
            <v>Cét phßng hé</v>
          </cell>
          <cell r="D59" t="str">
            <v>cét</v>
          </cell>
          <cell r="F59">
            <v>145026.78750000001</v>
          </cell>
        </row>
        <row r="60">
          <cell r="B60" t="str">
            <v>lcbt</v>
          </cell>
          <cell r="C60" t="str">
            <v>L­ìi c¾t BT</v>
          </cell>
          <cell r="D60" t="str">
            <v>Lç</v>
          </cell>
          <cell r="F60">
            <v>6250</v>
          </cell>
        </row>
        <row r="61">
          <cell r="B61" t="str">
            <v>cay</v>
          </cell>
          <cell r="C61" t="str">
            <v>C©y ng©u</v>
          </cell>
          <cell r="D61" t="str">
            <v>C©y</v>
          </cell>
          <cell r="F61">
            <v>84000</v>
          </cell>
        </row>
        <row r="62">
          <cell r="C62" t="str">
            <v>Nh©n c«ng</v>
          </cell>
        </row>
        <row r="63">
          <cell r="B63" t="str">
            <v>6145</v>
          </cell>
          <cell r="C63" t="str">
            <v>Nh©n c«ng 4,5/7</v>
          </cell>
          <cell r="D63" t="str">
            <v>c«ng</v>
          </cell>
          <cell r="F63">
            <v>23294.0445</v>
          </cell>
          <cell r="G63">
            <v>14925</v>
          </cell>
        </row>
        <row r="64">
          <cell r="B64" t="str">
            <v>6135</v>
          </cell>
          <cell r="C64" t="str">
            <v>Nh©n c«ng 3,5/7</v>
          </cell>
          <cell r="D64" t="str">
            <v>c«ng</v>
          </cell>
          <cell r="F64">
            <v>20244.358539999997</v>
          </cell>
          <cell r="G64">
            <v>12971</v>
          </cell>
        </row>
        <row r="65">
          <cell r="B65" t="str">
            <v>6137</v>
          </cell>
          <cell r="C65" t="str">
            <v>Nh©n c«ng 3,7/7</v>
          </cell>
          <cell r="D65" t="str">
            <v>c«ng</v>
          </cell>
          <cell r="F65">
            <v>20592.403559999995</v>
          </cell>
          <cell r="G65">
            <v>13194</v>
          </cell>
        </row>
        <row r="66">
          <cell r="B66" t="str">
            <v>6140</v>
          </cell>
          <cell r="C66" t="str">
            <v>Nh©n c«ng 4/7</v>
          </cell>
          <cell r="D66" t="str">
            <v>c«ng</v>
          </cell>
          <cell r="F66">
            <v>21115.251459999999</v>
          </cell>
          <cell r="G66">
            <v>13529</v>
          </cell>
        </row>
        <row r="67">
          <cell r="B67" t="str">
            <v>6127</v>
          </cell>
          <cell r="C67" t="str">
            <v>Nh©n c«ng 2,7/7</v>
          </cell>
          <cell r="D67" t="str">
            <v>c«ng</v>
          </cell>
          <cell r="F67">
            <v>18883.393260000001</v>
          </cell>
          <cell r="G67">
            <v>12099</v>
          </cell>
        </row>
        <row r="68">
          <cell r="B68" t="str">
            <v>6130</v>
          </cell>
          <cell r="C68" t="str">
            <v>Nh©n c«ng 3/7</v>
          </cell>
          <cell r="D68" t="str">
            <v>c«ng</v>
          </cell>
          <cell r="F68">
            <v>19373.465619999999</v>
          </cell>
          <cell r="G68">
            <v>12413</v>
          </cell>
        </row>
        <row r="69">
          <cell r="C69" t="str">
            <v>M¸y thi c«ng</v>
          </cell>
        </row>
        <row r="70">
          <cell r="B70" t="str">
            <v>7534</v>
          </cell>
          <cell r="C70" t="str">
            <v>M¸y c¾t t«n 15kw</v>
          </cell>
          <cell r="D70" t="str">
            <v>ca</v>
          </cell>
          <cell r="F70">
            <v>185494.8897</v>
          </cell>
          <cell r="G70">
            <v>164322</v>
          </cell>
        </row>
        <row r="71">
          <cell r="B71" t="str">
            <v>7584</v>
          </cell>
          <cell r="C71" t="str">
            <v>M¸y ®ét dËp</v>
          </cell>
          <cell r="D71" t="str">
            <v>ca</v>
          </cell>
          <cell r="F71">
            <v>72091.74755</v>
          </cell>
          <cell r="G71">
            <v>63863</v>
          </cell>
        </row>
        <row r="72">
          <cell r="B72" t="str">
            <v>7529</v>
          </cell>
          <cell r="C72" t="str">
            <v>M¸y cuèn èng</v>
          </cell>
          <cell r="D72" t="str">
            <v>ca</v>
          </cell>
          <cell r="F72">
            <v>49205.442649999997</v>
          </cell>
          <cell r="G72">
            <v>43589</v>
          </cell>
        </row>
        <row r="73">
          <cell r="B73" t="str">
            <v>mcbt</v>
          </cell>
          <cell r="C73" t="str">
            <v>M¸y c¾t BT D50</v>
          </cell>
          <cell r="D73" t="str">
            <v>Ca</v>
          </cell>
          <cell r="F73">
            <v>35391.705199999997</v>
          </cell>
          <cell r="G73">
            <v>31352</v>
          </cell>
        </row>
        <row r="74">
          <cell r="B74" t="str">
            <v>6564</v>
          </cell>
          <cell r="C74" t="str">
            <v>«t« t­íi nhùa 7 tÊn</v>
          </cell>
          <cell r="D74" t="str">
            <v>Ca</v>
          </cell>
          <cell r="F74">
            <v>841101.61960000009</v>
          </cell>
          <cell r="G74">
            <v>745096</v>
          </cell>
        </row>
        <row r="75">
          <cell r="B75" t="str">
            <v>7552</v>
          </cell>
          <cell r="C75" t="str">
            <v>M¸y nÐn khÝ 9m3/ph</v>
          </cell>
          <cell r="D75" t="str">
            <v>ca</v>
          </cell>
          <cell r="F75">
            <v>419298.91515000002</v>
          </cell>
          <cell r="G75">
            <v>371439</v>
          </cell>
        </row>
        <row r="76">
          <cell r="B76" t="str">
            <v>7621</v>
          </cell>
          <cell r="C76" t="str">
            <v>¤ t« t­íi n­íc 5m3</v>
          </cell>
          <cell r="D76" t="str">
            <v>ca</v>
          </cell>
          <cell r="F76">
            <v>387254.25020000001</v>
          </cell>
          <cell r="G76">
            <v>343052</v>
          </cell>
        </row>
        <row r="77">
          <cell r="B77" t="str">
            <v>7553</v>
          </cell>
          <cell r="C77" t="str">
            <v>M¸y phun s¬n</v>
          </cell>
          <cell r="D77" t="str">
            <v>ca</v>
          </cell>
          <cell r="F77">
            <v>32547.003199999999</v>
          </cell>
          <cell r="G77">
            <v>28832</v>
          </cell>
        </row>
        <row r="78">
          <cell r="B78" t="str">
            <v>7500</v>
          </cell>
          <cell r="C78" t="str">
            <v>Bóa c¨n 3m3 KN/ph</v>
          </cell>
          <cell r="D78" t="str">
            <v>ca</v>
          </cell>
          <cell r="F78">
            <v>27928.877850000001</v>
          </cell>
          <cell r="G78">
            <v>24741</v>
          </cell>
        </row>
        <row r="79">
          <cell r="B79" t="str">
            <v>7538</v>
          </cell>
          <cell r="C79" t="str">
            <v>M¸y hµn 23kw</v>
          </cell>
          <cell r="D79" t="str">
            <v>ca</v>
          </cell>
          <cell r="F79">
            <v>87303.001300000004</v>
          </cell>
          <cell r="G79">
            <v>77338</v>
          </cell>
        </row>
        <row r="80">
          <cell r="B80" t="str">
            <v>7506</v>
          </cell>
          <cell r="C80" t="str">
            <v>CÇn cÈu 10T</v>
          </cell>
          <cell r="D80" t="str">
            <v>ca</v>
          </cell>
          <cell r="F80">
            <v>694819.59234999993</v>
          </cell>
          <cell r="G80">
            <v>615511</v>
          </cell>
        </row>
        <row r="81">
          <cell r="B81" t="str">
            <v>7579</v>
          </cell>
          <cell r="C81" t="str">
            <v>M¸y ®Çm dïi 1,5kw</v>
          </cell>
          <cell r="D81" t="str">
            <v>ca</v>
          </cell>
          <cell r="F81">
            <v>42282.205600000001</v>
          </cell>
          <cell r="G81">
            <v>37456</v>
          </cell>
        </row>
        <row r="82">
          <cell r="B82" t="str">
            <v>7536</v>
          </cell>
          <cell r="C82" t="str">
            <v>M¸y c¾t uèn</v>
          </cell>
          <cell r="D82" t="str">
            <v>ca</v>
          </cell>
          <cell r="F82">
            <v>44915.81265</v>
          </cell>
          <cell r="G82">
            <v>39789</v>
          </cell>
        </row>
        <row r="83">
          <cell r="B83" t="str">
            <v>7558</v>
          </cell>
          <cell r="C83" t="str">
            <v>M¸y trén 250L</v>
          </cell>
          <cell r="D83" t="str">
            <v>ca</v>
          </cell>
          <cell r="F83">
            <v>108676.64720000001</v>
          </cell>
          <cell r="G83">
            <v>96272</v>
          </cell>
        </row>
        <row r="84">
          <cell r="B84" t="str">
            <v>7559</v>
          </cell>
          <cell r="C84" t="str">
            <v>M¸y trén 80L</v>
          </cell>
          <cell r="D84" t="str">
            <v>ca</v>
          </cell>
          <cell r="F84">
            <v>51130.1319</v>
          </cell>
          <cell r="G84">
            <v>45294</v>
          </cell>
        </row>
        <row r="85">
          <cell r="B85" t="str">
            <v>7546</v>
          </cell>
          <cell r="C85" t="str">
            <v>M¸y lu rung 25T</v>
          </cell>
          <cell r="D85" t="str">
            <v>ca</v>
          </cell>
          <cell r="F85">
            <v>1174099.9522499999</v>
          </cell>
          <cell r="G85">
            <v>1040085</v>
          </cell>
        </row>
        <row r="86">
          <cell r="B86" t="str">
            <v>7554</v>
          </cell>
          <cell r="C86" t="str">
            <v>M¸y r¶i 50 - 60T/h</v>
          </cell>
          <cell r="D86" t="str">
            <v>ca</v>
          </cell>
          <cell r="F86">
            <v>726135.02020000003</v>
          </cell>
          <cell r="G86">
            <v>643252</v>
          </cell>
        </row>
        <row r="87">
          <cell r="B87" t="str">
            <v>7563</v>
          </cell>
          <cell r="C87" t="str">
            <v>M¸y xóc 1,25m3</v>
          </cell>
          <cell r="D87" t="str">
            <v>ca</v>
          </cell>
          <cell r="F87">
            <v>1398566.1305</v>
          </cell>
          <cell r="G87">
            <v>1238930</v>
          </cell>
        </row>
        <row r="88">
          <cell r="B88" t="str">
            <v>7601</v>
          </cell>
          <cell r="C88" t="str">
            <v>Tr¹m trén 50-60tÊn/h</v>
          </cell>
          <cell r="D88" t="str">
            <v>ca</v>
          </cell>
          <cell r="F88">
            <v>11170788.0374</v>
          </cell>
          <cell r="G88">
            <v>9895724</v>
          </cell>
        </row>
        <row r="89">
          <cell r="B89" t="str">
            <v>7576</v>
          </cell>
          <cell r="C89" t="str">
            <v>M¸y ®Çm b¸nh lèp 16T</v>
          </cell>
          <cell r="D89" t="str">
            <v>ca</v>
          </cell>
          <cell r="F89">
            <v>487723.02905000001</v>
          </cell>
          <cell r="G89">
            <v>432053</v>
          </cell>
        </row>
        <row r="90">
          <cell r="B90" t="str">
            <v>7544</v>
          </cell>
          <cell r="C90" t="str">
            <v>M¸y lu 10T</v>
          </cell>
          <cell r="D90" t="str">
            <v>ca</v>
          </cell>
          <cell r="F90">
            <v>326149.59970000002</v>
          </cell>
          <cell r="G90">
            <v>288922</v>
          </cell>
        </row>
        <row r="91">
          <cell r="B91" t="str">
            <v>7555</v>
          </cell>
          <cell r="C91" t="str">
            <v>M¸y r¶i 20T/h</v>
          </cell>
          <cell r="D91" t="str">
            <v>ca</v>
          </cell>
          <cell r="F91">
            <v>507982.49999999994</v>
          </cell>
          <cell r="G91">
            <v>450000</v>
          </cell>
        </row>
        <row r="92">
          <cell r="B92" t="str">
            <v>7543</v>
          </cell>
          <cell r="C92" t="str">
            <v>M¸y kh¸c</v>
          </cell>
          <cell r="D92" t="str">
            <v>%</v>
          </cell>
          <cell r="F92">
            <v>0</v>
          </cell>
        </row>
        <row r="93">
          <cell r="B93" t="str">
            <v>mns</v>
          </cell>
          <cell r="C93" t="str">
            <v>M¸y nÊu s¬n</v>
          </cell>
          <cell r="D93" t="str">
            <v>ca</v>
          </cell>
          <cell r="F93">
            <v>74057.075400000002</v>
          </cell>
          <cell r="G93">
            <v>65604</v>
          </cell>
        </row>
        <row r="94">
          <cell r="B94" t="str">
            <v>mrs</v>
          </cell>
          <cell r="C94" t="str">
            <v>M¸y r¶i s¬n</v>
          </cell>
          <cell r="D94" t="str">
            <v>ca</v>
          </cell>
          <cell r="F94">
            <v>74057.075400000002</v>
          </cell>
          <cell r="G94">
            <v>65604</v>
          </cell>
        </row>
        <row r="95">
          <cell r="B95" t="str">
            <v>7621</v>
          </cell>
          <cell r="C95" t="str">
            <v>¤ t« t­íi n­íc 5m3</v>
          </cell>
          <cell r="D95" t="str">
            <v>ca</v>
          </cell>
          <cell r="F95">
            <v>387254.25020000001</v>
          </cell>
          <cell r="G95">
            <v>343052</v>
          </cell>
        </row>
        <row r="96">
          <cell r="B96" t="str">
            <v>7556</v>
          </cell>
          <cell r="C96" t="str">
            <v>M¸y san 110cv</v>
          </cell>
          <cell r="D96" t="str">
            <v>ca</v>
          </cell>
          <cell r="F96">
            <v>659554.31835000007</v>
          </cell>
          <cell r="G96">
            <v>584271</v>
          </cell>
        </row>
        <row r="97">
          <cell r="B97" t="str">
            <v>7573</v>
          </cell>
          <cell r="C97" t="str">
            <v>M¸y ®Çm 25T</v>
          </cell>
          <cell r="D97" t="str">
            <v>ca</v>
          </cell>
          <cell r="F97">
            <v>654733</v>
          </cell>
          <cell r="G97">
            <v>580000</v>
          </cell>
        </row>
        <row r="98">
          <cell r="B98" t="str">
            <v>7574</v>
          </cell>
          <cell r="C98" t="str">
            <v>M¸y ®Çm 9T</v>
          </cell>
          <cell r="D98" t="str">
            <v>ca</v>
          </cell>
          <cell r="F98">
            <v>501033.29939999996</v>
          </cell>
          <cell r="G98">
            <v>443844</v>
          </cell>
        </row>
        <row r="99">
          <cell r="B99" t="str">
            <v>7572</v>
          </cell>
          <cell r="C99" t="str">
            <v>M¸y ®Çm 16T</v>
          </cell>
          <cell r="D99" t="str">
            <v>ca</v>
          </cell>
          <cell r="F99">
            <v>568940.4</v>
          </cell>
          <cell r="G99">
            <v>504000</v>
          </cell>
        </row>
        <row r="100">
          <cell r="B100" t="str">
            <v>7615</v>
          </cell>
          <cell r="C100" t="str">
            <v>¤ t« &lt;=12T</v>
          </cell>
          <cell r="D100" t="str">
            <v>ca</v>
          </cell>
          <cell r="F100">
            <v>651220.01879999996</v>
          </cell>
          <cell r="G100">
            <v>576888</v>
          </cell>
        </row>
        <row r="101">
          <cell r="B101" t="str">
            <v>7548</v>
          </cell>
          <cell r="C101" t="str">
            <v>M¸y nÐn khÝ 10m3/ph</v>
          </cell>
          <cell r="D101" t="str">
            <v>ca</v>
          </cell>
          <cell r="F101">
            <v>437166.35294999997</v>
          </cell>
          <cell r="G101">
            <v>387267</v>
          </cell>
        </row>
        <row r="102">
          <cell r="B102" t="str">
            <v>7541</v>
          </cell>
          <cell r="C102" t="str">
            <v>M¸y khoan cÇm tay D42mm</v>
          </cell>
          <cell r="D102" t="str">
            <v>ca</v>
          </cell>
          <cell r="F102">
            <v>39912.749450000003</v>
          </cell>
          <cell r="G102">
            <v>35357</v>
          </cell>
        </row>
        <row r="103">
          <cell r="B103" t="str">
            <v>7586</v>
          </cell>
          <cell r="C103" t="str">
            <v>M¸y ñi 110cv</v>
          </cell>
          <cell r="D103" t="str">
            <v>ca</v>
          </cell>
          <cell r="F103">
            <v>755593.48979999998</v>
          </cell>
          <cell r="G103">
            <v>669348</v>
          </cell>
        </row>
        <row r="104">
          <cell r="B104" t="str">
            <v>7614</v>
          </cell>
          <cell r="C104" t="str">
            <v>¤ t« &lt;=10T</v>
          </cell>
          <cell r="D104" t="str">
            <v>ca</v>
          </cell>
          <cell r="F104">
            <v>593481.59900000005</v>
          </cell>
          <cell r="G104">
            <v>525740</v>
          </cell>
        </row>
        <row r="105">
          <cell r="B105" t="str">
            <v>7568</v>
          </cell>
          <cell r="C105" t="str">
            <v>M¸y ®µo &lt;=1.6m3</v>
          </cell>
          <cell r="D105" t="str">
            <v>ca</v>
          </cell>
          <cell r="F105">
            <v>1555901.8569499999</v>
          </cell>
          <cell r="G105">
            <v>1378307</v>
          </cell>
        </row>
      </sheetData>
      <sheetData sheetId="10"/>
      <sheetData sheetId="11"/>
      <sheetData sheetId="12"/>
      <sheetData sheetId="13"/>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TT04"/>
      <sheetName val="Bó-DZ0,4"/>
      <sheetName val="Phan Tien Xuan Son&quot;La"/>
      <sheetName val="Quy IV"/>
      <sheetName val="Quy III"/>
      <sheetName val="Quy II"/>
      <sheetName val="Qui I"/>
      <sheetName val="Sheet2"/>
      <sheetName val="Sheet3"/>
      <sheetName val="Sheet 4"/>
      <sheetName val="Sheet5"/>
      <sheetName val="Sheet6"/>
      <sheetName val="Sheet9"/>
      <sheetName val="Sheet10"/>
      <sheetName val="Sheet11"/>
      <sheetName val="Sheet12"/>
      <sheetName val="Sheet13"/>
      <sheetName val="Sheet14"/>
      <sheetName val="Sheet15"/>
      <sheetName val="Sheet16"/>
      <sheetName val="CTV Di dong"/>
      <sheetName val="vat tu"/>
      <sheetName val="GVL"/>
      <sheetName val="SHS"/>
      <sheetName val="6A"/>
      <sheetName val="6B"/>
      <sheetName val="6c"/>
      <sheetName val="7A"/>
      <sheetName val="7B"/>
      <sheetName val="7C"/>
      <sheetName val="8A"/>
      <sheetName val="8B"/>
      <sheetName val="8C"/>
      <sheetName val="9A"/>
      <sheetName val="9B"/>
      <sheetName val="THTK"/>
      <sheetName val="THC"/>
      <sheetName val="ds"/>
      <sheetName val="Gia_NC"/>
      <sheetName val="QMCT"/>
      <sheetName val="Chart1"/>
      <sheetName val="GVT"/>
      <sheetName val="정부노임단가"/>
      <sheetName val="chitiet"/>
      <sheetName val="ctTBA"/>
      <sheetName val="Sheat1"/>
      <sheetName val="mong + than"/>
      <sheetName val="h thien tt"/>
      <sheetName val="hoµn thien x trat"/>
      <sheetName val="~         "/>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TTVanChuyen"/>
      <sheetName val="NEW-PANEL"/>
      <sheetName val="TH-Dien"/>
      <sheetName val="Gia"/>
      <sheetName val="??????"/>
      <sheetName val="tienluong"/>
      <sheetName val="Gia_GC_Satthep"/>
      <sheetName val="subload"/>
      <sheetName val="Gian_tiep_so._la"/>
      <sheetName val="1002_x0000__x0000_0"/>
      <sheetName val="1002??0"/>
      <sheetName val="MB NHAN "/>
      <sheetName val="______"/>
      <sheetName val="Gi� t� b�"/>
      <sheetName val="B�-DZ0,4"/>
      <sheetName val="ho�n thien x trat"/>
      <sheetName val="Gi�_t�_b�"/>
      <sheetName val="Book 1 Summary"/>
      <sheetName val="NMTD_c"/>
      <sheetName val="Phan Tien2_x0000__x0000_n Son&quot;La"/>
      <sheetName val="1002"/>
      <sheetName val="TH_Dien"/>
      <sheetName val="TT0 "/>
      <sheetName val="Bó,DZ0,4"/>
      <sheetName val="Phan Tien Xean Son&quot;La"/>
      <sheetName val="Ch"/>
      <sheetName val="Gi¸ tñ bç"/>
      <sheetName val="1002__0"/>
      <sheetName val="Phan Tien2"/>
      <sheetName val="dtxl"/>
      <sheetName val="PNT-QUOT-#3"/>
      <sheetName val="COAT&amp;WRAP-QIOT-#3"/>
      <sheetName val="BKBANRA"/>
      <sheetName val="BKMUAVAO"/>
      <sheetName val="DLBCKT"/>
      <sheetName val="#REF"/>
      <sheetName val="Phan Tien2??n Son&quot;La"/>
      <sheetName val="CTV_Di_dong"/>
      <sheetName val="Hµ Néi"/>
      <sheetName val="_x0014_T04"/>
      <sheetName val="VCVlieu"/>
      <sheetName val="dg-VTu"/>
      <sheetName val="GOC"/>
      <sheetName val="NEW_PANEL"/>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Phan Tien2__n Son&quot;La"/>
      <sheetName val="DTDZ35"/>
      <sheetName val="T_x0014_DZ04"/>
      <sheetName val="DH-QT"/>
      <sheetName val="Co gioi% Nam Mu"/>
      <sheetName val="_x0001_nca BV"/>
      <sheetName val="_x0002_ao ve Son La"/>
      <sheetName val="Ky Thua4 Nam Mu"/>
      <sheetName val="CD_x0016_"/>
      <sheetName val="CD1!"/>
      <sheetName val="C@12"/>
      <sheetName val="thuchien00"/>
      <sheetName val="_x0000__x0000__x0000__x0000__x0000__x0000__x0000__x0000_"/>
      <sheetName val="KB"/>
      <sheetName val="DZ 0.4"/>
      <sheetName val="BC NHANH 01"/>
      <sheetName val="GVL-NC-M"/>
      <sheetName val="7 THAI NGUYEN"/>
      <sheetName val="KKKKKKKK"/>
      <sheetName val="HE SO"/>
      <sheetName val="_x0018_C"/>
      <sheetName val="mong ; than"/>
      <sheetName val="THVT"/>
      <sheetName val="PTDM"/>
      <sheetName val="DTCT-TPhuoc"/>
      <sheetName val="lam-moi"/>
      <sheetName val="CHITIET VL-NC-TT -1p"/>
      <sheetName val="gtrinh"/>
      <sheetName val="CHITIET VL-NC"/>
      <sheetName val="BT-_DZ3_"/>
      <sheetName val="BT_-_cto_x000b_"/>
      <sheetName val="BT_-_cto_x000b___Gia_MBA_(2)_x0009___Gi¸_tñ"/>
      <sheetName val="ToDien_Nam_"/>
      <sheetName val="BT_-_cto_x000b_??Gia_MBA_(2)_x0009_??Gi¸_tñ"/>
      <sheetName val="BT_-_cto_x000b__x0000__x0000_Gia_MBA_(2)_x0009__x0000__x0000_Gi¸_tñ"/>
      <sheetName val="1002_x0000__x0000_€0"/>
      <sheetName val="BT_-TBA1"/>
      <sheetName val="BT-_DZ351"/>
      <sheetName val="BT_-_cto1"/>
      <sheetName val="Gia_MBA_(2)1"/>
      <sheetName val="Gi¸_tñ_bï1"/>
      <sheetName val="Gia_KH1"/>
      <sheetName val="GiaVT_XDCB1"/>
      <sheetName val="Gia_MBA1"/>
      <sheetName val="Cac_HS_hay_SD1"/>
      <sheetName val="Phan_Tien_Xuan_Son_La1"/>
      <sheetName val="PhanTienXuan_Nam_Mu1"/>
      <sheetName val="Gia_cong_CK1"/>
      <sheetName val="Co_gioi-_Nam_Mu1"/>
      <sheetName val="Thai_nguyen1"/>
      <sheetName val="To_Dien_Son_La1"/>
      <sheetName val="ToDien_Nam_Mu1"/>
      <sheetName val="Anca_BV1"/>
      <sheetName val="Bao_ve_Son_La1"/>
      <sheetName val="Bao_ve_Nam_Mu1"/>
      <sheetName val="B_ay1"/>
      <sheetName val="S_y1"/>
      <sheetName val="Gian_tiep_son_la1"/>
      <sheetName val="Gian_tiep_Nam_Mu1"/>
      <sheetName val="Ky_Thuat_Nam_Mu1"/>
      <sheetName val="Ky_thuat_Son_La1"/>
      <sheetName val="Phan_Tien_Xuan_Son&quot;La"/>
      <sheetName val="vat_tu"/>
      <sheetName val="Quy_IV"/>
      <sheetName val="Quy_III"/>
      <sheetName val="Quy_II"/>
      <sheetName val="Qui_I"/>
      <sheetName val="Sheet_4"/>
      <sheetName val="mong_+_than"/>
      <sheetName val="h_thien_tt"/>
      <sheetName val="hoµn_thien_x_trat"/>
      <sheetName val="~_________"/>
      <sheetName val="MB_NHAN_"/>
      <sheetName val="????????"/>
      <sheetName val="SV_supporting info"/>
      <sheetName val="SV-supporting info"/>
      <sheetName val="DTCT-tuyen chinh"/>
      <sheetName val="tu"/>
      <sheetName val="________"/>
      <sheetName val="727"/>
      <sheetName val="dongia"/>
      <sheetName val="BT_,TBA"/>
      <sheetName val="BT_-_cto_x000b__x0000__x0000_Gia_MBA_(2) _x0000__x0000_Gi¸_tñ"/>
      <sheetName val="BT_-_cto_x000b_??Gia_MBA_(2) ??Gi¸_tñ"/>
      <sheetName val="BT_-_cto_x000b___Gia_MBA_(2) __Gi¸_tñ"/>
      <sheetName val="CNٺ"/>
      <sheetName val="Input"/>
      <sheetName val="cong ty xd cong trinh 506"/>
      <sheetName val="1002??€0"/>
      <sheetName val="Phan Tien2_x0000__x0000_€n Son&quot;La"/>
      <sheetName val="1002__€0"/>
      <sheetName val="Phan Tien2??€n Son&quot;La"/>
      <sheetName val="Volume"/>
      <sheetName val="cl"/>
      <sheetName val="Gi? t? b?"/>
      <sheetName val="B?-DZ0,4"/>
      <sheetName val="ho?n thien x trat"/>
      <sheetName val="Gi?_t?_b?"/>
      <sheetName val="GiaVT_XDCB_x0007__x0000__x0000_Gia_MBA_x000d__x0000__x0000_Cac_HS_h"/>
      <sheetName val="BT___cto___Gia_MBA__2____Gi___2"/>
      <sheetName val="BT___cto___Gia_MBA__2____Gi___3"/>
      <sheetName val=""/>
      <sheetName val="PTDG"/>
      <sheetName val="Phan Tien2__€n Son&quot;La"/>
      <sheetName val="GiaVT_XDCB_x0007__x0000__x0000_Gia_MBA _x0000__x0000_Cac_HS_h"/>
      <sheetName val="BT___cto___Gia_MBA__2____Gi___4"/>
      <sheetName val="BT___cto___Gia_MBA__2____Gi___5"/>
      <sheetName val="Gia vat tu"/>
      <sheetName val="sat"/>
      <sheetName val="ptvt"/>
      <sheetName val="ESTI_"/>
      <sheetName val="TC"/>
      <sheetName val="ESTI."/>
      <sheetName val="DI-ESTI"/>
      <sheetName val="T.So_chung"/>
      <sheetName val="BT___cto___Gia_MBA__2____Gi___6"/>
      <sheetName val="BT___cto___Gia_MBA__2____Gi___7"/>
      <sheetName val="Gi_ t_ b_"/>
      <sheetName val="B_-DZ0,4"/>
      <sheetName val="ho_n thien x trat"/>
      <sheetName val="Gi__t__b_"/>
      <sheetName val="GiaVT_XDCB_x0007_"/>
      <sheetName val="BT_-_cto_x000b_Gia_MBA_(2) Gi¸_tñ"/>
      <sheetName val="GiaVT_XDCB_x0007_Gia_MBA_x000d_Cac_HS_h"/>
      <sheetName val="GiaVT_XDCB_x0007_Gia_MBA Cac_HS_h"/>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refreshError="1"/>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lam_moi"/>
      <sheetName val="thao_go"/>
      <sheetName val="DATA"/>
      <sheetName val="TT35"/>
      <sheetName val="DG-Don 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 sheetId="4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CS"/>
      <sheetName val="SNV"/>
      <sheetName val="02 LAM TRON"/>
      <sheetName val="1A"/>
      <sheetName val="1C"/>
      <sheetName val="Sheet2"/>
      <sheetName val="NAM"/>
      <sheetName val="NU"/>
      <sheetName val="LUU"/>
      <sheetName val="Bieu02-NS"/>
    </sheetNames>
    <sheetDataSet>
      <sheetData sheetId="0">
        <row r="2">
          <cell r="A2">
            <v>41456</v>
          </cell>
          <cell r="B2">
            <v>1150</v>
          </cell>
        </row>
        <row r="3">
          <cell r="A3">
            <v>42491</v>
          </cell>
          <cell r="B3">
            <v>1210</v>
          </cell>
        </row>
        <row r="4">
          <cell r="A4">
            <v>42917</v>
          </cell>
          <cell r="B4">
            <v>1300</v>
          </cell>
        </row>
        <row r="5">
          <cell r="A5">
            <v>43282</v>
          </cell>
          <cell r="B5">
            <v>1390</v>
          </cell>
        </row>
        <row r="6">
          <cell r="A6">
            <v>43647</v>
          </cell>
          <cell r="B6">
            <v>1490</v>
          </cell>
        </row>
        <row r="7">
          <cell r="A7">
            <v>44013</v>
          </cell>
          <cell r="B7">
            <v>1490</v>
          </cell>
        </row>
      </sheetData>
      <sheetData sheetId="1">
        <row r="16">
          <cell r="AD16" t="str">
            <v>Không hoàn thành nhiệm vụ trong năm trước liền kề (2020) tại thời điểm xét tinh giản biên chế, cá nhân tự nguyện thực hiện TGBC và được cơ quan, đơn vị trực tiếp quản lý đồng ý (điểm đ, khoản 1, Điều 1 NĐ 143/2020/NĐ-CP)</v>
          </cell>
        </row>
      </sheetData>
      <sheetData sheetId="2"/>
      <sheetData sheetId="3"/>
      <sheetData sheetId="4"/>
      <sheetData sheetId="5"/>
      <sheetData sheetId="6">
        <row r="1">
          <cell r="A1" t="str">
            <v>Nam</v>
          </cell>
        </row>
      </sheetData>
      <sheetData sheetId="7">
        <row r="1">
          <cell r="A1" t="str">
            <v>Nữ</v>
          </cell>
        </row>
      </sheetData>
      <sheetData sheetId="8"/>
      <sheetData sheetId="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eu"/>
      <sheetName val="USdd"/>
      <sheetName val="USdcs"/>
      <sheetName val="USdcq"/>
      <sheetName val="Luc"/>
      <sheetName val="Tongke"/>
      <sheetName val="Lietke"/>
      <sheetName val="CDay"/>
      <sheetName val="DATA"/>
      <sheetName val="Catalog"/>
      <sheetName val="XL4Poppy"/>
      <sheetName val="chitimc"/>
    </sheetNames>
    <sheetDataSet>
      <sheetData sheetId="0"/>
      <sheetData sheetId="1"/>
      <sheetData sheetId="2"/>
      <sheetData sheetId="3"/>
      <sheetData sheetId="4"/>
      <sheetData sheetId="5"/>
      <sheetData sheetId="6"/>
      <sheetData sheetId="7"/>
      <sheetData sheetId="8" refreshError="1">
        <row r="6">
          <cell r="C6" t="str">
            <v>§T-20</v>
          </cell>
          <cell r="I6" t="str">
            <v>3§D-1</v>
          </cell>
          <cell r="M6" t="str">
            <v>§S-1</v>
          </cell>
          <cell r="N6" t="str">
            <v>6CR4-22</v>
          </cell>
          <cell r="O6" t="str">
            <v>2CR2-9</v>
          </cell>
          <cell r="P6" t="str">
            <v>XT-1,2,3</v>
          </cell>
        </row>
        <row r="7">
          <cell r="C7" t="str">
            <v>§111-22</v>
          </cell>
          <cell r="I7" t="str">
            <v>3§D-1</v>
          </cell>
          <cell r="M7" t="str">
            <v>§S-1</v>
          </cell>
          <cell r="N7" t="str">
            <v>6CR4-22</v>
          </cell>
          <cell r="O7" t="str">
            <v>2CR2-9</v>
          </cell>
        </row>
        <row r="8">
          <cell r="C8" t="str">
            <v>§111A-22</v>
          </cell>
          <cell r="I8" t="str">
            <v>3§D-1</v>
          </cell>
          <cell r="M8" t="str">
            <v>§S-1</v>
          </cell>
          <cell r="N8" t="str">
            <v>6CR4-22</v>
          </cell>
          <cell r="O8" t="str">
            <v>2CR2-9</v>
          </cell>
        </row>
        <row r="9">
          <cell r="C9" t="str">
            <v>§111B-22</v>
          </cell>
          <cell r="I9" t="str">
            <v>3§D-1</v>
          </cell>
          <cell r="M9" t="str">
            <v>§S-1</v>
          </cell>
          <cell r="N9" t="str">
            <v>6CR4-22</v>
          </cell>
          <cell r="O9" t="str">
            <v>2CR2-9</v>
          </cell>
        </row>
        <row r="10">
          <cell r="C10" t="str">
            <v>§111-26</v>
          </cell>
          <cell r="I10" t="str">
            <v>3§D-1</v>
          </cell>
          <cell r="M10" t="str">
            <v>§S-1</v>
          </cell>
          <cell r="N10" t="str">
            <v>6CR4-22</v>
          </cell>
          <cell r="O10" t="str">
            <v>2CR2-9</v>
          </cell>
        </row>
        <row r="11">
          <cell r="C11" t="str">
            <v>§111A-26</v>
          </cell>
          <cell r="I11" t="str">
            <v>3§D-1</v>
          </cell>
          <cell r="M11" t="str">
            <v>§S-1</v>
          </cell>
          <cell r="N11" t="str">
            <v>6CR4-22</v>
          </cell>
          <cell r="O11" t="str">
            <v>2CR2-9</v>
          </cell>
        </row>
        <row r="12">
          <cell r="C12" t="str">
            <v>§111B-26</v>
          </cell>
          <cell r="I12" t="str">
            <v>3§D-1</v>
          </cell>
          <cell r="M12" t="str">
            <v>§S-1</v>
          </cell>
          <cell r="N12" t="str">
            <v>6CR4-22</v>
          </cell>
          <cell r="O12" t="str">
            <v>2CR2-9</v>
          </cell>
        </row>
        <row r="13">
          <cell r="C13" t="str">
            <v>N111-20</v>
          </cell>
          <cell r="D13" t="str">
            <v>§D-1</v>
          </cell>
          <cell r="E13" t="str">
            <v>2§D-1</v>
          </cell>
          <cell r="F13" t="str">
            <v>2§D-1</v>
          </cell>
          <cell r="G13" t="str">
            <v>4§D-1</v>
          </cell>
          <cell r="H13" t="str">
            <v>6N§-1</v>
          </cell>
          <cell r="J13" t="str">
            <v>2NS-1</v>
          </cell>
          <cell r="K13" t="str">
            <v>NS-1</v>
          </cell>
          <cell r="L13" t="str">
            <v>NS-2</v>
          </cell>
          <cell r="N13" t="str">
            <v>6CR4-22</v>
          </cell>
          <cell r="O13" t="str">
            <v>2CR2-9</v>
          </cell>
        </row>
        <row r="14">
          <cell r="C14" t="str">
            <v>N111A-20</v>
          </cell>
          <cell r="D14" t="str">
            <v>§D-1</v>
          </cell>
          <cell r="E14" t="str">
            <v>2§D-1</v>
          </cell>
          <cell r="F14" t="str">
            <v>2§D-1</v>
          </cell>
          <cell r="G14" t="str">
            <v>4§D-1</v>
          </cell>
          <cell r="H14" t="str">
            <v>6N§-1</v>
          </cell>
          <cell r="J14" t="str">
            <v>2NS-1</v>
          </cell>
          <cell r="K14" t="str">
            <v>NS-1</v>
          </cell>
          <cell r="L14" t="str">
            <v>NS-2</v>
          </cell>
          <cell r="N14" t="str">
            <v>6CR4-22</v>
          </cell>
          <cell r="O14" t="str">
            <v>2CR2-9</v>
          </cell>
        </row>
        <row r="15">
          <cell r="C15" t="str">
            <v>N111B-20</v>
          </cell>
          <cell r="D15" t="str">
            <v>§D-1</v>
          </cell>
          <cell r="E15" t="str">
            <v>2§D-1</v>
          </cell>
          <cell r="F15" t="str">
            <v>2§D-1</v>
          </cell>
          <cell r="G15" t="str">
            <v>4§D-1</v>
          </cell>
          <cell r="H15" t="str">
            <v>6N§-1</v>
          </cell>
          <cell r="J15" t="str">
            <v>2NS-1</v>
          </cell>
          <cell r="K15" t="str">
            <v>NS-1</v>
          </cell>
          <cell r="L15" t="str">
            <v>NS-2</v>
          </cell>
          <cell r="N15" t="str">
            <v>6CR4-22</v>
          </cell>
          <cell r="O15" t="str">
            <v>2CR2-9</v>
          </cell>
        </row>
        <row r="16">
          <cell r="C16" t="str">
            <v>N111-25</v>
          </cell>
          <cell r="D16" t="str">
            <v>§D-1</v>
          </cell>
          <cell r="E16" t="str">
            <v>2§D-1</v>
          </cell>
          <cell r="F16" t="str">
            <v>2§D-1</v>
          </cell>
          <cell r="G16" t="str">
            <v>4§D-1</v>
          </cell>
          <cell r="H16" t="str">
            <v>6N§-1</v>
          </cell>
          <cell r="J16" t="str">
            <v>2NS-1</v>
          </cell>
          <cell r="K16" t="str">
            <v>NS-1</v>
          </cell>
          <cell r="L16" t="str">
            <v>NS-2</v>
          </cell>
          <cell r="N16" t="str">
            <v>6CR4-22</v>
          </cell>
          <cell r="O16" t="str">
            <v>2CR2-9</v>
          </cell>
        </row>
        <row r="17">
          <cell r="C17" t="str">
            <v>N111A-25</v>
          </cell>
          <cell r="D17" t="str">
            <v>§D-1</v>
          </cell>
          <cell r="E17" t="str">
            <v>2§D-1</v>
          </cell>
          <cell r="F17" t="str">
            <v>2§D-1</v>
          </cell>
          <cell r="G17" t="str">
            <v>4§D-1</v>
          </cell>
          <cell r="H17" t="str">
            <v>6N§-1</v>
          </cell>
          <cell r="J17" t="str">
            <v>2NS-1</v>
          </cell>
          <cell r="K17" t="str">
            <v>NS-1</v>
          </cell>
          <cell r="L17" t="str">
            <v>NS-2</v>
          </cell>
          <cell r="N17" t="str">
            <v>6CR4-22</v>
          </cell>
          <cell r="O17" t="str">
            <v>2CR2-9</v>
          </cell>
        </row>
        <row r="18">
          <cell r="C18" t="str">
            <v>N111B-25</v>
          </cell>
          <cell r="D18" t="str">
            <v>§D-1</v>
          </cell>
          <cell r="E18" t="str">
            <v>2§D-1</v>
          </cell>
          <cell r="F18" t="str">
            <v>2§D-1</v>
          </cell>
          <cell r="G18" t="str">
            <v>4§D-1</v>
          </cell>
          <cell r="H18" t="str">
            <v>6N§-1</v>
          </cell>
          <cell r="J18" t="str">
            <v>2NS-1</v>
          </cell>
          <cell r="K18" t="str">
            <v>NS-1</v>
          </cell>
          <cell r="L18" t="str">
            <v>NS-2</v>
          </cell>
          <cell r="N18" t="str">
            <v>6CR4-22</v>
          </cell>
          <cell r="O18" t="str">
            <v>2CR2-9</v>
          </cell>
        </row>
        <row r="19">
          <cell r="C19" t="str">
            <v>N111-29</v>
          </cell>
          <cell r="D19" t="str">
            <v>§D-1</v>
          </cell>
          <cell r="E19" t="str">
            <v>2§D-1</v>
          </cell>
          <cell r="F19" t="str">
            <v>2§D-1</v>
          </cell>
          <cell r="G19" t="str">
            <v>4§D-1</v>
          </cell>
          <cell r="H19" t="str">
            <v>6N§-1</v>
          </cell>
          <cell r="J19" t="str">
            <v>2NS-1</v>
          </cell>
          <cell r="K19" t="str">
            <v>NS-1</v>
          </cell>
          <cell r="L19" t="str">
            <v>NS-2</v>
          </cell>
          <cell r="N19" t="str">
            <v>6CR4-22</v>
          </cell>
          <cell r="O19" t="str">
            <v>2CR2-9</v>
          </cell>
        </row>
        <row r="20">
          <cell r="C20" t="str">
            <v>N111A-29</v>
          </cell>
          <cell r="D20" t="str">
            <v>§D-1</v>
          </cell>
          <cell r="E20" t="str">
            <v>2§D-1</v>
          </cell>
          <cell r="F20" t="str">
            <v>2§D-1</v>
          </cell>
          <cell r="G20" t="str">
            <v>4§D-1</v>
          </cell>
          <cell r="H20" t="str">
            <v>6N§-1</v>
          </cell>
          <cell r="J20" t="str">
            <v>2NS-1</v>
          </cell>
          <cell r="K20" t="str">
            <v>NS-1</v>
          </cell>
          <cell r="L20" t="str">
            <v>NS-2</v>
          </cell>
          <cell r="N20" t="str">
            <v>6CR4-22</v>
          </cell>
          <cell r="O20" t="str">
            <v>2CR2-9</v>
          </cell>
        </row>
        <row r="21">
          <cell r="C21" t="str">
            <v>N111B-29</v>
          </cell>
          <cell r="D21" t="str">
            <v>§D-1</v>
          </cell>
          <cell r="E21" t="str">
            <v>2§D-1</v>
          </cell>
          <cell r="F21" t="str">
            <v>2§D-1</v>
          </cell>
          <cell r="G21" t="str">
            <v>4§D-1</v>
          </cell>
          <cell r="H21" t="str">
            <v>6N§-1</v>
          </cell>
          <cell r="J21" t="str">
            <v>2NS-1</v>
          </cell>
          <cell r="K21" t="str">
            <v>NS-1</v>
          </cell>
          <cell r="L21" t="str">
            <v>NS-2</v>
          </cell>
          <cell r="N21" t="str">
            <v>6CR4-22</v>
          </cell>
          <cell r="O21" t="str">
            <v>2CR2-9</v>
          </cell>
        </row>
        <row r="22">
          <cell r="C22" t="str">
            <v>N111-33</v>
          </cell>
          <cell r="D22" t="str">
            <v>§D-1</v>
          </cell>
          <cell r="E22" t="str">
            <v>2§D-1</v>
          </cell>
          <cell r="F22" t="str">
            <v>2§D-1</v>
          </cell>
          <cell r="G22" t="str">
            <v>4§D-1</v>
          </cell>
          <cell r="H22" t="str">
            <v>6N§-1</v>
          </cell>
          <cell r="J22" t="str">
            <v>2NS-1</v>
          </cell>
          <cell r="K22" t="str">
            <v>NS-1</v>
          </cell>
          <cell r="L22" t="str">
            <v>NS-2</v>
          </cell>
          <cell r="N22" t="str">
            <v>6CR4-22</v>
          </cell>
          <cell r="O22" t="str">
            <v>2CR2-9</v>
          </cell>
        </row>
        <row r="23">
          <cell r="C23" t="str">
            <v>N111A-33</v>
          </cell>
          <cell r="D23" t="str">
            <v>§D-1</v>
          </cell>
          <cell r="E23" t="str">
            <v>2§D-1</v>
          </cell>
          <cell r="F23" t="str">
            <v>2§D-1</v>
          </cell>
          <cell r="G23" t="str">
            <v>4§D-1</v>
          </cell>
          <cell r="H23" t="str">
            <v>6N§-1</v>
          </cell>
          <cell r="J23" t="str">
            <v>2NS-1</v>
          </cell>
          <cell r="K23" t="str">
            <v>NS-1</v>
          </cell>
          <cell r="L23" t="str">
            <v>NS-2</v>
          </cell>
          <cell r="N23" t="str">
            <v>6CR4-22</v>
          </cell>
          <cell r="O23" t="str">
            <v>2CR2-9</v>
          </cell>
        </row>
        <row r="24">
          <cell r="C24" t="str">
            <v>N111B-33</v>
          </cell>
          <cell r="D24" t="str">
            <v>§D-1</v>
          </cell>
          <cell r="E24" t="str">
            <v>2§D-1</v>
          </cell>
          <cell r="F24" t="str">
            <v>2§D-1</v>
          </cell>
          <cell r="G24" t="str">
            <v>4§D-1</v>
          </cell>
          <cell r="H24" t="str">
            <v>6N§-1</v>
          </cell>
          <cell r="J24" t="str">
            <v>2NS-1</v>
          </cell>
          <cell r="K24" t="str">
            <v>NS-1</v>
          </cell>
          <cell r="L24" t="str">
            <v>NS-2</v>
          </cell>
          <cell r="N24" t="str">
            <v>6CR4-22</v>
          </cell>
          <cell r="O24" t="str">
            <v>2CR2-9</v>
          </cell>
        </row>
        <row r="25">
          <cell r="C25" t="str">
            <v>§V122-53</v>
          </cell>
          <cell r="I25" t="str">
            <v>12§K-1</v>
          </cell>
          <cell r="M25" t="str">
            <v>2§S-1</v>
          </cell>
          <cell r="N25" t="str">
            <v>12CR4-22</v>
          </cell>
          <cell r="O25" t="str">
            <v>4CR2-9</v>
          </cell>
        </row>
        <row r="28">
          <cell r="C28" t="str">
            <v>§121-22</v>
          </cell>
          <cell r="I28" t="str">
            <v>6§D-1</v>
          </cell>
          <cell r="M28" t="str">
            <v>§S-1</v>
          </cell>
          <cell r="N28" t="str">
            <v>12CR4-22</v>
          </cell>
          <cell r="O28" t="str">
            <v>2CR2-9</v>
          </cell>
        </row>
        <row r="29">
          <cell r="C29" t="str">
            <v>§121A-22</v>
          </cell>
          <cell r="I29" t="str">
            <v>6§D-1</v>
          </cell>
          <cell r="M29" t="str">
            <v>§S-1</v>
          </cell>
          <cell r="N29" t="str">
            <v>12CR4-22</v>
          </cell>
          <cell r="O29" t="str">
            <v>2CR2-9</v>
          </cell>
        </row>
        <row r="30">
          <cell r="C30" t="str">
            <v>§121B-22</v>
          </cell>
          <cell r="I30" t="str">
            <v>6§D-1</v>
          </cell>
          <cell r="M30" t="str">
            <v>§S-1</v>
          </cell>
          <cell r="N30" t="str">
            <v>12CR4-22</v>
          </cell>
          <cell r="O30" t="str">
            <v>2CR2-9</v>
          </cell>
        </row>
        <row r="31">
          <cell r="C31" t="str">
            <v>§121-26</v>
          </cell>
          <cell r="I31" t="str">
            <v>6§D-1</v>
          </cell>
          <cell r="M31" t="str">
            <v>§S-1</v>
          </cell>
          <cell r="N31" t="str">
            <v>12CR4-22</v>
          </cell>
          <cell r="O31" t="str">
            <v>2CR2-9</v>
          </cell>
        </row>
        <row r="32">
          <cell r="C32" t="str">
            <v>§121A-26</v>
          </cell>
          <cell r="I32" t="str">
            <v>6§D-1</v>
          </cell>
          <cell r="M32" t="str">
            <v>§S-1</v>
          </cell>
          <cell r="N32" t="str">
            <v>12CR4-22</v>
          </cell>
          <cell r="O32" t="str">
            <v>2CR2-9</v>
          </cell>
        </row>
        <row r="33">
          <cell r="C33" t="str">
            <v>§121B-26</v>
          </cell>
          <cell r="I33" t="str">
            <v>6§D-1</v>
          </cell>
          <cell r="M33" t="str">
            <v>§S-1</v>
          </cell>
          <cell r="N33" t="str">
            <v>12CR4-22</v>
          </cell>
          <cell r="O33" t="str">
            <v>2CR2-9</v>
          </cell>
        </row>
        <row r="34">
          <cell r="C34" t="str">
            <v>N121-20</v>
          </cell>
          <cell r="D34" t="str">
            <v>3§D-1</v>
          </cell>
          <cell r="E34" t="str">
            <v>3§D-1</v>
          </cell>
          <cell r="F34" t="str">
            <v>6§D-1</v>
          </cell>
          <cell r="G34" t="str">
            <v>6§D-1</v>
          </cell>
          <cell r="H34" t="str">
            <v>12N§-1</v>
          </cell>
          <cell r="J34" t="str">
            <v>2NS-1</v>
          </cell>
          <cell r="K34" t="str">
            <v>NS-1</v>
          </cell>
          <cell r="L34" t="str">
            <v>NS-2</v>
          </cell>
          <cell r="N34" t="str">
            <v>12CR4-22</v>
          </cell>
          <cell r="O34" t="str">
            <v>2CR2-9</v>
          </cell>
        </row>
        <row r="35">
          <cell r="C35" t="str">
            <v>N121A-20</v>
          </cell>
          <cell r="D35" t="str">
            <v>3§D-1</v>
          </cell>
          <cell r="E35" t="str">
            <v>3§D-1</v>
          </cell>
          <cell r="F35" t="str">
            <v>6§D-1</v>
          </cell>
          <cell r="G35" t="str">
            <v>6§D-1</v>
          </cell>
          <cell r="H35" t="str">
            <v>12N§-1</v>
          </cell>
          <cell r="J35" t="str">
            <v>2NS-1</v>
          </cell>
          <cell r="K35" t="str">
            <v>NS-1</v>
          </cell>
          <cell r="L35" t="str">
            <v>NS-2</v>
          </cell>
          <cell r="N35" t="str">
            <v>12CR4-22</v>
          </cell>
          <cell r="O35" t="str">
            <v>2CR2-9</v>
          </cell>
        </row>
        <row r="36">
          <cell r="C36" t="str">
            <v>N121B-20</v>
          </cell>
          <cell r="D36" t="str">
            <v>3§D-1</v>
          </cell>
          <cell r="E36" t="str">
            <v>3§D-1</v>
          </cell>
          <cell r="F36" t="str">
            <v>6§D-1</v>
          </cell>
          <cell r="G36" t="str">
            <v>6§D-1</v>
          </cell>
          <cell r="H36" t="str">
            <v>12N§-1</v>
          </cell>
          <cell r="J36" t="str">
            <v>2NS-1</v>
          </cell>
          <cell r="K36" t="str">
            <v>NS-1</v>
          </cell>
          <cell r="L36" t="str">
            <v>NS-2</v>
          </cell>
          <cell r="N36" t="str">
            <v>12CR4-22</v>
          </cell>
          <cell r="O36" t="str">
            <v>2CR2-9</v>
          </cell>
        </row>
        <row r="37">
          <cell r="C37" t="str">
            <v>N121-25</v>
          </cell>
          <cell r="D37" t="str">
            <v>3§D-1</v>
          </cell>
          <cell r="E37" t="str">
            <v>3§D-1</v>
          </cell>
          <cell r="F37" t="str">
            <v>6§D-1</v>
          </cell>
          <cell r="G37" t="str">
            <v>6§D-1</v>
          </cell>
          <cell r="H37" t="str">
            <v>12N§-1</v>
          </cell>
          <cell r="J37" t="str">
            <v>2NS-1</v>
          </cell>
          <cell r="K37" t="str">
            <v>NS-1</v>
          </cell>
          <cell r="L37" t="str">
            <v>NS-2</v>
          </cell>
          <cell r="N37" t="str">
            <v>12CR4-22</v>
          </cell>
          <cell r="O37" t="str">
            <v>2CR2-9</v>
          </cell>
        </row>
        <row r="38">
          <cell r="C38" t="str">
            <v>N121A-25</v>
          </cell>
          <cell r="D38" t="str">
            <v>3§D-1</v>
          </cell>
          <cell r="E38" t="str">
            <v>3§D-1</v>
          </cell>
          <cell r="F38" t="str">
            <v>6§D-1</v>
          </cell>
          <cell r="G38" t="str">
            <v>6§D-1</v>
          </cell>
          <cell r="H38" t="str">
            <v>12N§-1</v>
          </cell>
          <cell r="J38" t="str">
            <v>2NS-1</v>
          </cell>
          <cell r="K38" t="str">
            <v>NS-1</v>
          </cell>
          <cell r="L38" t="str">
            <v>NS-2</v>
          </cell>
          <cell r="N38" t="str">
            <v>12CR4-22</v>
          </cell>
          <cell r="O38" t="str">
            <v>2CR2-9</v>
          </cell>
        </row>
        <row r="39">
          <cell r="C39" t="str">
            <v>N121B-25</v>
          </cell>
          <cell r="D39" t="str">
            <v>3§D-1</v>
          </cell>
          <cell r="E39" t="str">
            <v>3§D-1</v>
          </cell>
          <cell r="F39" t="str">
            <v>6§D-1</v>
          </cell>
          <cell r="G39" t="str">
            <v>6§D-1</v>
          </cell>
          <cell r="H39" t="str">
            <v>12N§-1</v>
          </cell>
          <cell r="J39" t="str">
            <v>2NS-1</v>
          </cell>
          <cell r="K39" t="str">
            <v>NS-1</v>
          </cell>
          <cell r="L39" t="str">
            <v>NS-2</v>
          </cell>
          <cell r="N39" t="str">
            <v>12CR4-22</v>
          </cell>
          <cell r="O39" t="str">
            <v>2CR2-9</v>
          </cell>
        </row>
        <row r="40">
          <cell r="C40" t="str">
            <v>N121-29</v>
          </cell>
          <cell r="D40" t="str">
            <v>3§D-1</v>
          </cell>
          <cell r="E40" t="str">
            <v>3§D-1</v>
          </cell>
          <cell r="F40" t="str">
            <v>6§D-1</v>
          </cell>
          <cell r="G40" t="str">
            <v>6§D-1</v>
          </cell>
          <cell r="H40" t="str">
            <v>12N§-1</v>
          </cell>
          <cell r="J40" t="str">
            <v>2NS-1</v>
          </cell>
          <cell r="K40" t="str">
            <v>NS-1</v>
          </cell>
          <cell r="L40" t="str">
            <v>NS-2</v>
          </cell>
          <cell r="N40" t="str">
            <v>12CR4-22</v>
          </cell>
          <cell r="O40" t="str">
            <v>2CR2-9</v>
          </cell>
        </row>
        <row r="41">
          <cell r="C41" t="str">
            <v>N121A-29</v>
          </cell>
          <cell r="D41" t="str">
            <v>3§D-1</v>
          </cell>
          <cell r="E41" t="str">
            <v>3§D-1</v>
          </cell>
          <cell r="F41" t="str">
            <v>6§D-1</v>
          </cell>
          <cell r="G41" t="str">
            <v>6§D-1</v>
          </cell>
          <cell r="H41" t="str">
            <v>12N§-1</v>
          </cell>
          <cell r="J41" t="str">
            <v>2NS-1</v>
          </cell>
          <cell r="K41" t="str">
            <v>NS-1</v>
          </cell>
          <cell r="L41" t="str">
            <v>NS-2</v>
          </cell>
          <cell r="N41" t="str">
            <v>12CR4-22</v>
          </cell>
          <cell r="O41" t="str">
            <v>2CR2-9</v>
          </cell>
        </row>
        <row r="42">
          <cell r="C42" t="str">
            <v>N121B-29</v>
          </cell>
          <cell r="D42" t="str">
            <v>3§D-1</v>
          </cell>
          <cell r="E42" t="str">
            <v>3§D-1</v>
          </cell>
          <cell r="F42" t="str">
            <v>6§D-1</v>
          </cell>
          <cell r="G42" t="str">
            <v>6§D-1</v>
          </cell>
          <cell r="H42" t="str">
            <v>12N§-1</v>
          </cell>
          <cell r="J42" t="str">
            <v>2NS-1</v>
          </cell>
          <cell r="K42" t="str">
            <v>NS-1</v>
          </cell>
          <cell r="L42" t="str">
            <v>NS-2</v>
          </cell>
          <cell r="N42" t="str">
            <v>12CR4-22</v>
          </cell>
          <cell r="O42" t="str">
            <v>2CR2-9</v>
          </cell>
        </row>
        <row r="43">
          <cell r="C43" t="str">
            <v>N121-33</v>
          </cell>
          <cell r="D43" t="str">
            <v>3§D-1</v>
          </cell>
          <cell r="E43" t="str">
            <v>3§D-1</v>
          </cell>
          <cell r="F43" t="str">
            <v>6§D-1</v>
          </cell>
          <cell r="G43" t="str">
            <v>6§D-1</v>
          </cell>
          <cell r="H43" t="str">
            <v>12N§-1</v>
          </cell>
          <cell r="J43" t="str">
            <v>2NS-1</v>
          </cell>
          <cell r="K43" t="str">
            <v>NS-1</v>
          </cell>
          <cell r="L43" t="str">
            <v>NS-2</v>
          </cell>
          <cell r="N43" t="str">
            <v>12CR4-22</v>
          </cell>
          <cell r="O43" t="str">
            <v>2CR2-9</v>
          </cell>
        </row>
        <row r="44">
          <cell r="C44" t="str">
            <v>N121A-33</v>
          </cell>
          <cell r="D44" t="str">
            <v>3§D-1</v>
          </cell>
          <cell r="E44" t="str">
            <v>3§D-1</v>
          </cell>
          <cell r="F44" t="str">
            <v>6§D-1</v>
          </cell>
          <cell r="G44" t="str">
            <v>6§D-1</v>
          </cell>
          <cell r="H44" t="str">
            <v>12N§-1</v>
          </cell>
          <cell r="J44" t="str">
            <v>2NS-1</v>
          </cell>
          <cell r="K44" t="str">
            <v>NS-1</v>
          </cell>
          <cell r="L44" t="str">
            <v>NS-2</v>
          </cell>
          <cell r="N44" t="str">
            <v>12CR4-22</v>
          </cell>
          <cell r="O44" t="str">
            <v>2CR2-9</v>
          </cell>
        </row>
        <row r="45">
          <cell r="C45" t="str">
            <v>N121B-33</v>
          </cell>
          <cell r="D45" t="str">
            <v>3§D-1</v>
          </cell>
          <cell r="E45" t="str">
            <v>3§D-1</v>
          </cell>
          <cell r="F45" t="str">
            <v>6§D-1</v>
          </cell>
          <cell r="G45" t="str">
            <v>6§D-1</v>
          </cell>
          <cell r="H45" t="str">
            <v>12N§-1</v>
          </cell>
          <cell r="J45" t="str">
            <v>2NS-1</v>
          </cell>
          <cell r="K45" t="str">
            <v>NS-1</v>
          </cell>
          <cell r="L45" t="str">
            <v>NS-2</v>
          </cell>
          <cell r="N45" t="str">
            <v>12CR4-22</v>
          </cell>
          <cell r="O45" t="str">
            <v>2CR2-9</v>
          </cell>
        </row>
        <row r="46">
          <cell r="C46" t="str">
            <v>N121-38</v>
          </cell>
          <cell r="D46" t="str">
            <v>3§D-1</v>
          </cell>
          <cell r="E46" t="str">
            <v>3§D-1</v>
          </cell>
          <cell r="F46" t="str">
            <v>6§D-1</v>
          </cell>
          <cell r="G46" t="str">
            <v>6§D-1</v>
          </cell>
          <cell r="H46" t="str">
            <v>12N§-1</v>
          </cell>
          <cell r="J46" t="str">
            <v>2NS-1</v>
          </cell>
          <cell r="K46" t="str">
            <v>NS-1</v>
          </cell>
          <cell r="L46" t="str">
            <v>NS-2</v>
          </cell>
          <cell r="N46" t="str">
            <v>12CR4-22</v>
          </cell>
          <cell r="O46" t="str">
            <v>2CR2-9</v>
          </cell>
        </row>
        <row r="47">
          <cell r="C47" t="str">
            <v>N121A-38</v>
          </cell>
          <cell r="D47" t="str">
            <v>3§D-1</v>
          </cell>
          <cell r="E47" t="str">
            <v>3§D-1</v>
          </cell>
          <cell r="F47" t="str">
            <v>6§D-1</v>
          </cell>
          <cell r="G47" t="str">
            <v>6§D-1</v>
          </cell>
          <cell r="H47" t="str">
            <v>12N§-1</v>
          </cell>
          <cell r="J47" t="str">
            <v>2NS-1</v>
          </cell>
          <cell r="K47" t="str">
            <v>NS-1</v>
          </cell>
          <cell r="L47" t="str">
            <v>NS-2</v>
          </cell>
          <cell r="N47" t="str">
            <v>12CR4-22</v>
          </cell>
          <cell r="O47" t="str">
            <v>2CR2-9</v>
          </cell>
        </row>
        <row r="48">
          <cell r="C48" t="str">
            <v>N121B-38</v>
          </cell>
          <cell r="D48" t="str">
            <v>3§D-1</v>
          </cell>
          <cell r="E48" t="str">
            <v>3§D-1</v>
          </cell>
          <cell r="F48" t="str">
            <v>6§D-1</v>
          </cell>
          <cell r="G48" t="str">
            <v>6§D-1</v>
          </cell>
          <cell r="H48" t="str">
            <v>12N§-1</v>
          </cell>
          <cell r="J48" t="str">
            <v>2NS-1</v>
          </cell>
          <cell r="K48" t="str">
            <v>NS-1</v>
          </cell>
          <cell r="L48" t="str">
            <v>NS-2</v>
          </cell>
          <cell r="N48" t="str">
            <v>12CR4-22</v>
          </cell>
          <cell r="O48" t="str">
            <v>2CR2-9</v>
          </cell>
        </row>
        <row r="52">
          <cell r="C52" t="str">
            <v>§122-22</v>
          </cell>
          <cell r="I52" t="str">
            <v>6§D-1</v>
          </cell>
          <cell r="M52" t="str">
            <v>2§S-1</v>
          </cell>
          <cell r="N52" t="str">
            <v>12CR4-22</v>
          </cell>
          <cell r="O52" t="str">
            <v>4CR2-9</v>
          </cell>
        </row>
        <row r="53">
          <cell r="C53" t="str">
            <v>§122A-22</v>
          </cell>
          <cell r="I53" t="str">
            <v>6§D-1</v>
          </cell>
          <cell r="M53" t="str">
            <v>2§S-1</v>
          </cell>
          <cell r="N53" t="str">
            <v>12CR4-22</v>
          </cell>
          <cell r="O53" t="str">
            <v>4CR2-9</v>
          </cell>
        </row>
        <row r="54">
          <cell r="C54" t="str">
            <v>§122B-22</v>
          </cell>
          <cell r="I54" t="str">
            <v>6§D-1</v>
          </cell>
          <cell r="M54" t="str">
            <v>2§S-1</v>
          </cell>
          <cell r="N54" t="str">
            <v>12CR4-22</v>
          </cell>
          <cell r="O54" t="str">
            <v>4CR2-9</v>
          </cell>
        </row>
        <row r="55">
          <cell r="C55" t="str">
            <v>§122-26</v>
          </cell>
          <cell r="I55" t="str">
            <v>6§D-1</v>
          </cell>
          <cell r="M55" t="str">
            <v>2§S-1</v>
          </cell>
          <cell r="N55" t="str">
            <v>12CR4-22</v>
          </cell>
          <cell r="O55" t="str">
            <v>4CR2-9</v>
          </cell>
        </row>
        <row r="56">
          <cell r="C56" t="str">
            <v>§122A-26</v>
          </cell>
          <cell r="I56" t="str">
            <v>6§D-1</v>
          </cell>
          <cell r="M56" t="str">
            <v>2§S-1</v>
          </cell>
          <cell r="N56" t="str">
            <v>12CR4-22</v>
          </cell>
          <cell r="O56" t="str">
            <v>4CR2-9</v>
          </cell>
        </row>
        <row r="57">
          <cell r="C57" t="str">
            <v>§122B-26</v>
          </cell>
          <cell r="I57" t="str">
            <v>6§D-1</v>
          </cell>
          <cell r="M57" t="str">
            <v>2§S-1</v>
          </cell>
          <cell r="N57" t="str">
            <v>12CR4-22</v>
          </cell>
          <cell r="O57" t="str">
            <v>4CR2-9</v>
          </cell>
        </row>
        <row r="58">
          <cell r="C58" t="str">
            <v>N122-20</v>
          </cell>
          <cell r="D58" t="str">
            <v>3§D-1</v>
          </cell>
          <cell r="E58" t="str">
            <v>3§D-1</v>
          </cell>
          <cell r="F58" t="str">
            <v>6§D-1</v>
          </cell>
          <cell r="G58" t="str">
            <v>6§D-1</v>
          </cell>
          <cell r="H58" t="str">
            <v>12N§-1</v>
          </cell>
          <cell r="J58" t="str">
            <v>4NS-1</v>
          </cell>
          <cell r="K58" t="str">
            <v>2NS-1</v>
          </cell>
          <cell r="L58" t="str">
            <v>2NS-2</v>
          </cell>
          <cell r="N58" t="str">
            <v>12CR4-22</v>
          </cell>
          <cell r="O58" t="str">
            <v>4CR2-9</v>
          </cell>
        </row>
        <row r="59">
          <cell r="C59" t="str">
            <v>N122A-20</v>
          </cell>
          <cell r="D59" t="str">
            <v>3§D-1</v>
          </cell>
          <cell r="E59" t="str">
            <v>3§D-1</v>
          </cell>
          <cell r="F59" t="str">
            <v>6§D-1</v>
          </cell>
          <cell r="G59" t="str">
            <v>6§D-1</v>
          </cell>
          <cell r="H59" t="str">
            <v>12N§-1</v>
          </cell>
          <cell r="J59" t="str">
            <v>4NS-1</v>
          </cell>
          <cell r="K59" t="str">
            <v>2NS-1</v>
          </cell>
          <cell r="L59" t="str">
            <v>2NS-2</v>
          </cell>
          <cell r="N59" t="str">
            <v>12CR4-22</v>
          </cell>
          <cell r="O59" t="str">
            <v>4CR2-9</v>
          </cell>
        </row>
        <row r="60">
          <cell r="C60" t="str">
            <v>N122B-20</v>
          </cell>
          <cell r="D60" t="str">
            <v>3§D-1</v>
          </cell>
          <cell r="E60" t="str">
            <v>3§D-1</v>
          </cell>
          <cell r="F60" t="str">
            <v>6§D-1</v>
          </cell>
          <cell r="G60" t="str">
            <v>6§D-1</v>
          </cell>
          <cell r="H60" t="str">
            <v>12N§-1</v>
          </cell>
          <cell r="J60" t="str">
            <v>4NS-1</v>
          </cell>
          <cell r="K60" t="str">
            <v>2NS-1</v>
          </cell>
          <cell r="L60" t="str">
            <v>2NS-2</v>
          </cell>
          <cell r="N60" t="str">
            <v>12CR4-22</v>
          </cell>
          <cell r="O60" t="str">
            <v>4CR2-9</v>
          </cell>
        </row>
        <row r="61">
          <cell r="C61" t="str">
            <v>N122-25</v>
          </cell>
          <cell r="D61" t="str">
            <v>3§D-1</v>
          </cell>
          <cell r="E61" t="str">
            <v>3§D-1</v>
          </cell>
          <cell r="F61" t="str">
            <v>6§D-1</v>
          </cell>
          <cell r="G61" t="str">
            <v>6§D-1</v>
          </cell>
          <cell r="H61" t="str">
            <v>12N§-1</v>
          </cell>
          <cell r="J61" t="str">
            <v>4NS-1</v>
          </cell>
          <cell r="K61" t="str">
            <v>2NS-1</v>
          </cell>
          <cell r="L61" t="str">
            <v>2NS-2</v>
          </cell>
          <cell r="N61" t="str">
            <v>12CR4-22</v>
          </cell>
          <cell r="O61" t="str">
            <v>4CR2-9</v>
          </cell>
        </row>
        <row r="62">
          <cell r="C62" t="str">
            <v>N122A-25</v>
          </cell>
          <cell r="D62" t="str">
            <v>3§D-1</v>
          </cell>
          <cell r="E62" t="str">
            <v>3§D-1</v>
          </cell>
          <cell r="F62" t="str">
            <v>6§D-1</v>
          </cell>
          <cell r="G62" t="str">
            <v>6§D-1</v>
          </cell>
          <cell r="H62" t="str">
            <v>12N§-1</v>
          </cell>
          <cell r="J62" t="str">
            <v>4NS-1</v>
          </cell>
          <cell r="K62" t="str">
            <v>2NS-1</v>
          </cell>
          <cell r="L62" t="str">
            <v>2NS-2</v>
          </cell>
          <cell r="N62" t="str">
            <v>12CR4-22</v>
          </cell>
          <cell r="O62" t="str">
            <v>4CR2-9</v>
          </cell>
        </row>
        <row r="63">
          <cell r="C63" t="str">
            <v>N122B-25</v>
          </cell>
          <cell r="D63" t="str">
            <v>3§D-1</v>
          </cell>
          <cell r="E63" t="str">
            <v>3§D-1</v>
          </cell>
          <cell r="F63" t="str">
            <v>6§D-1</v>
          </cell>
          <cell r="G63" t="str">
            <v>6§D-1</v>
          </cell>
          <cell r="H63" t="str">
            <v>12N§-1</v>
          </cell>
          <cell r="J63" t="str">
            <v>4NS-1</v>
          </cell>
          <cell r="K63" t="str">
            <v>2NS-1</v>
          </cell>
          <cell r="L63" t="str">
            <v>2NS-2</v>
          </cell>
          <cell r="N63" t="str">
            <v>12CR4-22</v>
          </cell>
          <cell r="O63" t="str">
            <v>4CR2-9</v>
          </cell>
        </row>
        <row r="64">
          <cell r="C64" t="str">
            <v>N122-29</v>
          </cell>
          <cell r="D64" t="str">
            <v>3§D-1</v>
          </cell>
          <cell r="E64" t="str">
            <v>3§D-1</v>
          </cell>
          <cell r="F64" t="str">
            <v>6§D-1</v>
          </cell>
          <cell r="G64" t="str">
            <v>6§D-1</v>
          </cell>
          <cell r="H64" t="str">
            <v>12N§-1</v>
          </cell>
          <cell r="J64" t="str">
            <v>4NS-1</v>
          </cell>
          <cell r="K64" t="str">
            <v>2NS-1</v>
          </cell>
          <cell r="L64" t="str">
            <v>2NS-2</v>
          </cell>
          <cell r="N64" t="str">
            <v>12CR4-22</v>
          </cell>
          <cell r="O64" t="str">
            <v>4CR2-9</v>
          </cell>
        </row>
        <row r="65">
          <cell r="C65" t="str">
            <v>N122A-29</v>
          </cell>
          <cell r="D65" t="str">
            <v>3§D-1</v>
          </cell>
          <cell r="E65" t="str">
            <v>3§D-1</v>
          </cell>
          <cell r="F65" t="str">
            <v>6§D-1</v>
          </cell>
          <cell r="G65" t="str">
            <v>6§D-1</v>
          </cell>
          <cell r="H65" t="str">
            <v>12N§-1</v>
          </cell>
          <cell r="J65" t="str">
            <v>4NS-1</v>
          </cell>
          <cell r="K65" t="str">
            <v>2NS-1</v>
          </cell>
          <cell r="L65" t="str">
            <v>2NS-2</v>
          </cell>
          <cell r="N65" t="str">
            <v>12CR4-22</v>
          </cell>
          <cell r="O65" t="str">
            <v>4CR2-9</v>
          </cell>
        </row>
        <row r="66">
          <cell r="C66" t="str">
            <v>N122B-29</v>
          </cell>
          <cell r="D66" t="str">
            <v>3§D-1</v>
          </cell>
          <cell r="E66" t="str">
            <v>3§D-1</v>
          </cell>
          <cell r="F66" t="str">
            <v>6§D-1</v>
          </cell>
          <cell r="G66" t="str">
            <v>6§D-1</v>
          </cell>
          <cell r="H66" t="str">
            <v>12N§-1</v>
          </cell>
          <cell r="J66" t="str">
            <v>4NS-1</v>
          </cell>
          <cell r="K66" t="str">
            <v>2NS-1</v>
          </cell>
          <cell r="L66" t="str">
            <v>2NS-2</v>
          </cell>
          <cell r="N66" t="str">
            <v>12CR4-22</v>
          </cell>
          <cell r="O66" t="str">
            <v>4CR2-9</v>
          </cell>
        </row>
        <row r="67">
          <cell r="C67" t="str">
            <v>N122-33</v>
          </cell>
          <cell r="D67" t="str">
            <v>3§D-1</v>
          </cell>
          <cell r="E67" t="str">
            <v>3§D-1</v>
          </cell>
          <cell r="F67" t="str">
            <v>6§D-1</v>
          </cell>
          <cell r="G67" t="str">
            <v>6§D-1</v>
          </cell>
          <cell r="H67" t="str">
            <v>12N§-1</v>
          </cell>
          <cell r="J67" t="str">
            <v>4NS-1</v>
          </cell>
          <cell r="K67" t="str">
            <v>2NS-1</v>
          </cell>
          <cell r="L67" t="str">
            <v>2NS-2</v>
          </cell>
          <cell r="N67" t="str">
            <v>12CR4-22</v>
          </cell>
          <cell r="O67" t="str">
            <v>4CR2-9</v>
          </cell>
        </row>
        <row r="68">
          <cell r="C68" t="str">
            <v>N122A-33</v>
          </cell>
          <cell r="D68" t="str">
            <v>3§D-1</v>
          </cell>
          <cell r="E68" t="str">
            <v>3§D-1</v>
          </cell>
          <cell r="F68" t="str">
            <v>6§D-1</v>
          </cell>
          <cell r="G68" t="str">
            <v>6§D-1</v>
          </cell>
          <cell r="H68" t="str">
            <v>12N§-1</v>
          </cell>
          <cell r="J68" t="str">
            <v>4NS-1</v>
          </cell>
          <cell r="K68" t="str">
            <v>2NS-1</v>
          </cell>
          <cell r="L68" t="str">
            <v>2NS-2</v>
          </cell>
          <cell r="N68" t="str">
            <v>12CR4-22</v>
          </cell>
          <cell r="O68" t="str">
            <v>4CR2-9</v>
          </cell>
        </row>
        <row r="69">
          <cell r="C69" t="str">
            <v>N122B-33</v>
          </cell>
          <cell r="D69" t="str">
            <v>3§D-1</v>
          </cell>
          <cell r="E69" t="str">
            <v>3§D-1</v>
          </cell>
          <cell r="F69" t="str">
            <v>6§D-1</v>
          </cell>
          <cell r="G69" t="str">
            <v>6§D-1</v>
          </cell>
          <cell r="H69" t="str">
            <v>12N§-1</v>
          </cell>
          <cell r="J69" t="str">
            <v>4NS-1</v>
          </cell>
          <cell r="K69" t="str">
            <v>2NS-1</v>
          </cell>
          <cell r="L69" t="str">
            <v>2NS-2</v>
          </cell>
          <cell r="N69" t="str">
            <v>12CR4-22</v>
          </cell>
          <cell r="O69" t="str">
            <v>4CR2-9</v>
          </cell>
        </row>
        <row r="70">
          <cell r="C70" t="str">
            <v>N122-38</v>
          </cell>
          <cell r="D70" t="str">
            <v>3§D-1</v>
          </cell>
          <cell r="E70" t="str">
            <v>3§D-1</v>
          </cell>
          <cell r="F70" t="str">
            <v>6§D-1</v>
          </cell>
          <cell r="G70" t="str">
            <v>6§D-1</v>
          </cell>
          <cell r="H70" t="str">
            <v>12N§-1</v>
          </cell>
          <cell r="J70" t="str">
            <v>4NS-1</v>
          </cell>
          <cell r="K70" t="str">
            <v>2NS-1</v>
          </cell>
          <cell r="L70" t="str">
            <v>2NS-2</v>
          </cell>
          <cell r="N70" t="str">
            <v>12CR4-22</v>
          </cell>
          <cell r="O70" t="str">
            <v>4CR2-9</v>
          </cell>
        </row>
        <row r="71">
          <cell r="C71" t="str">
            <v>N122A-38</v>
          </cell>
          <cell r="D71" t="str">
            <v>3§D-1</v>
          </cell>
          <cell r="E71" t="str">
            <v>3§D-1</v>
          </cell>
          <cell r="F71" t="str">
            <v>6§D-1</v>
          </cell>
          <cell r="G71" t="str">
            <v>6§D-1</v>
          </cell>
          <cell r="H71" t="str">
            <v>12N§-1</v>
          </cell>
          <cell r="J71" t="str">
            <v>4NS-1</v>
          </cell>
          <cell r="K71" t="str">
            <v>2NS-1</v>
          </cell>
          <cell r="L71" t="str">
            <v>2NS-2</v>
          </cell>
          <cell r="N71" t="str">
            <v>12CR4-22</v>
          </cell>
          <cell r="O71" t="str">
            <v>4CR2-9</v>
          </cell>
        </row>
        <row r="72">
          <cell r="C72" t="str">
            <v>N122B-38</v>
          </cell>
          <cell r="D72" t="str">
            <v>3§D-1</v>
          </cell>
          <cell r="E72" t="str">
            <v>3§D-1</v>
          </cell>
          <cell r="F72" t="str">
            <v>6§D-1</v>
          </cell>
          <cell r="G72" t="str">
            <v>6§D-1</v>
          </cell>
          <cell r="H72" t="str">
            <v>12N§-1</v>
          </cell>
          <cell r="J72" t="str">
            <v>4NS-1</v>
          </cell>
          <cell r="K72" t="str">
            <v>2NS-1</v>
          </cell>
          <cell r="L72" t="str">
            <v>2NS-2</v>
          </cell>
          <cell r="N72" t="str">
            <v>12CR4-22</v>
          </cell>
          <cell r="O72" t="str">
            <v>4CR2-9</v>
          </cell>
        </row>
        <row r="73">
          <cell r="C73" t="str">
            <v>§V122</v>
          </cell>
        </row>
        <row r="77">
          <cell r="C77" t="str">
            <v>§212-17</v>
          </cell>
          <cell r="I77" t="str">
            <v>3§D-1</v>
          </cell>
          <cell r="M77" t="str">
            <v>2§S-1</v>
          </cell>
          <cell r="N77" t="str">
            <v>6CR4-22</v>
          </cell>
          <cell r="O77" t="str">
            <v>4CR2-9</v>
          </cell>
        </row>
        <row r="78">
          <cell r="C78" t="str">
            <v>§212-17A</v>
          </cell>
          <cell r="I78" t="str">
            <v>3§D-1</v>
          </cell>
          <cell r="M78" t="str">
            <v>2§S-1</v>
          </cell>
          <cell r="N78" t="str">
            <v>6CR4-22</v>
          </cell>
          <cell r="O78" t="str">
            <v>4CR2-9</v>
          </cell>
        </row>
        <row r="79">
          <cell r="C79" t="str">
            <v>§212-17B</v>
          </cell>
          <cell r="I79" t="str">
            <v>3§D-1</v>
          </cell>
          <cell r="M79" t="str">
            <v>2§S-1</v>
          </cell>
          <cell r="N79" t="str">
            <v>6CR4-22</v>
          </cell>
          <cell r="O79" t="str">
            <v>4CR2-9</v>
          </cell>
        </row>
        <row r="80">
          <cell r="C80" t="str">
            <v>§212-17+5</v>
          </cell>
          <cell r="I80" t="str">
            <v>3§D-1</v>
          </cell>
          <cell r="M80" t="str">
            <v>2§S-1</v>
          </cell>
          <cell r="N80" t="str">
            <v>6CR4-22</v>
          </cell>
          <cell r="O80" t="str">
            <v>4CR2-9</v>
          </cell>
        </row>
        <row r="81">
          <cell r="C81" t="str">
            <v>§212-17A+5</v>
          </cell>
          <cell r="I81" t="str">
            <v>3§D-1</v>
          </cell>
          <cell r="M81" t="str">
            <v>2§S-1</v>
          </cell>
          <cell r="N81" t="str">
            <v>6CR4-22</v>
          </cell>
          <cell r="O81" t="str">
            <v>4CR2-9</v>
          </cell>
        </row>
        <row r="82">
          <cell r="C82" t="str">
            <v>§212-17B+5</v>
          </cell>
          <cell r="I82" t="str">
            <v>3§D-1</v>
          </cell>
          <cell r="M82" t="str">
            <v>2§S-1</v>
          </cell>
          <cell r="N82" t="str">
            <v>6CR4-22</v>
          </cell>
          <cell r="O82" t="str">
            <v>4CR2-9</v>
          </cell>
        </row>
        <row r="83">
          <cell r="C83" t="str">
            <v>§212-17+11</v>
          </cell>
          <cell r="I83" t="str">
            <v>3§D-1</v>
          </cell>
          <cell r="M83" t="str">
            <v>2§S-1</v>
          </cell>
          <cell r="N83" t="str">
            <v>6CR4-22</v>
          </cell>
          <cell r="O83" t="str">
            <v>4CR2-9</v>
          </cell>
        </row>
        <row r="84">
          <cell r="C84" t="str">
            <v>§212-17A+11</v>
          </cell>
          <cell r="I84" t="str">
            <v>3§D-1</v>
          </cell>
          <cell r="M84" t="str">
            <v>2§S-1</v>
          </cell>
          <cell r="N84" t="str">
            <v>6CR4-22</v>
          </cell>
          <cell r="O84" t="str">
            <v>4CR2-9</v>
          </cell>
        </row>
        <row r="85">
          <cell r="C85" t="str">
            <v>§212-17B+11</v>
          </cell>
          <cell r="I85" t="str">
            <v>3§D-1</v>
          </cell>
          <cell r="M85" t="str">
            <v>2§S-1</v>
          </cell>
          <cell r="N85" t="str">
            <v>6CR4-22</v>
          </cell>
          <cell r="O85" t="str">
            <v>4CR2-9</v>
          </cell>
        </row>
        <row r="86">
          <cell r="C86" t="str">
            <v>N212-11</v>
          </cell>
          <cell r="D86" t="str">
            <v>2§D-1</v>
          </cell>
          <cell r="E86" t="str">
            <v>4§D-1</v>
          </cell>
          <cell r="F86" t="str">
            <v>2§D-1</v>
          </cell>
          <cell r="G86" t="str">
            <v>4§D-1</v>
          </cell>
          <cell r="H86" t="str">
            <v>6N§-1</v>
          </cell>
          <cell r="J86" t="str">
            <v>4NS-1</v>
          </cell>
          <cell r="K86" t="str">
            <v>2NS-1</v>
          </cell>
          <cell r="L86" t="str">
            <v>2NS-2</v>
          </cell>
          <cell r="N86" t="str">
            <v>6CR4-22</v>
          </cell>
          <cell r="O86" t="str">
            <v>4CR2-9</v>
          </cell>
        </row>
        <row r="87">
          <cell r="C87" t="str">
            <v>N212-11A</v>
          </cell>
          <cell r="D87" t="str">
            <v>2§D-1</v>
          </cell>
          <cell r="E87" t="str">
            <v>4§D-1</v>
          </cell>
          <cell r="F87" t="str">
            <v>2§D-1</v>
          </cell>
          <cell r="G87" t="str">
            <v>4§D-1</v>
          </cell>
          <cell r="H87" t="str">
            <v>6N§-1</v>
          </cell>
          <cell r="J87" t="str">
            <v>4NS-1</v>
          </cell>
          <cell r="K87" t="str">
            <v>2NS-1</v>
          </cell>
          <cell r="L87" t="str">
            <v>2NS-2</v>
          </cell>
          <cell r="N87" t="str">
            <v>6CR4-22</v>
          </cell>
          <cell r="O87" t="str">
            <v>4CR2-9</v>
          </cell>
        </row>
        <row r="88">
          <cell r="C88" t="str">
            <v>N212-11B</v>
          </cell>
          <cell r="D88" t="str">
            <v>2§D-1</v>
          </cell>
          <cell r="E88" t="str">
            <v>4§D-1</v>
          </cell>
          <cell r="F88" t="str">
            <v>2§D-1</v>
          </cell>
          <cell r="G88" t="str">
            <v>4§D-1</v>
          </cell>
          <cell r="H88" t="str">
            <v>6N§-1</v>
          </cell>
          <cell r="J88" t="str">
            <v>4NS-1</v>
          </cell>
          <cell r="K88" t="str">
            <v>2NS-1</v>
          </cell>
          <cell r="L88" t="str">
            <v>2NS-2</v>
          </cell>
          <cell r="N88" t="str">
            <v>6CR4-22</v>
          </cell>
          <cell r="O88" t="str">
            <v>4CR2-9</v>
          </cell>
        </row>
        <row r="89">
          <cell r="C89" t="str">
            <v>N212-11C</v>
          </cell>
          <cell r="D89" t="str">
            <v>2§D-1</v>
          </cell>
          <cell r="E89" t="str">
            <v>4§D-1</v>
          </cell>
          <cell r="F89" t="str">
            <v>2§D-1</v>
          </cell>
          <cell r="G89" t="str">
            <v>4§D-1</v>
          </cell>
          <cell r="H89" t="str">
            <v>6N§-1</v>
          </cell>
          <cell r="J89" t="str">
            <v>4NS-1</v>
          </cell>
          <cell r="K89" t="str">
            <v>2NS-1</v>
          </cell>
          <cell r="L89" t="str">
            <v>2NS-2</v>
          </cell>
          <cell r="N89" t="str">
            <v>6CR4-22</v>
          </cell>
          <cell r="O89" t="str">
            <v>4CR2-9</v>
          </cell>
        </row>
        <row r="90">
          <cell r="C90" t="str">
            <v>N212-11+5</v>
          </cell>
          <cell r="D90" t="str">
            <v>2§D-1</v>
          </cell>
          <cell r="E90" t="str">
            <v>4§D-1</v>
          </cell>
          <cell r="F90" t="str">
            <v>2§D-1</v>
          </cell>
          <cell r="G90" t="str">
            <v>4§D-1</v>
          </cell>
          <cell r="H90" t="str">
            <v>6N§-1</v>
          </cell>
          <cell r="J90" t="str">
            <v>4NS-1</v>
          </cell>
          <cell r="K90" t="str">
            <v>2NS-1</v>
          </cell>
          <cell r="L90" t="str">
            <v>2NS-2</v>
          </cell>
          <cell r="N90" t="str">
            <v>6CR4-22</v>
          </cell>
          <cell r="O90" t="str">
            <v>4CR2-9</v>
          </cell>
        </row>
        <row r="91">
          <cell r="C91" t="str">
            <v>N212-11A+5</v>
          </cell>
          <cell r="D91" t="str">
            <v>2§D-1</v>
          </cell>
          <cell r="E91" t="str">
            <v>4§D-1</v>
          </cell>
          <cell r="F91" t="str">
            <v>2§D-1</v>
          </cell>
          <cell r="G91" t="str">
            <v>4§D-1</v>
          </cell>
          <cell r="H91" t="str">
            <v>6N§-1</v>
          </cell>
          <cell r="J91" t="str">
            <v>4NS-1</v>
          </cell>
          <cell r="K91" t="str">
            <v>2NS-1</v>
          </cell>
          <cell r="L91" t="str">
            <v>2NS-2</v>
          </cell>
          <cell r="N91" t="str">
            <v>6CR4-22</v>
          </cell>
          <cell r="O91" t="str">
            <v>4CR2-9</v>
          </cell>
        </row>
        <row r="92">
          <cell r="C92" t="str">
            <v>N212-11B+5</v>
          </cell>
          <cell r="D92" t="str">
            <v>2§D-1</v>
          </cell>
          <cell r="E92" t="str">
            <v>4§D-1</v>
          </cell>
          <cell r="F92" t="str">
            <v>2§D-1</v>
          </cell>
          <cell r="G92" t="str">
            <v>4§D-1</v>
          </cell>
          <cell r="H92" t="str">
            <v>6N§-1</v>
          </cell>
          <cell r="J92" t="str">
            <v>4NS-1</v>
          </cell>
          <cell r="K92" t="str">
            <v>2NS-1</v>
          </cell>
          <cell r="L92" t="str">
            <v>2NS-2</v>
          </cell>
          <cell r="N92" t="str">
            <v>6CR4-22</v>
          </cell>
          <cell r="O92" t="str">
            <v>4CR2-9</v>
          </cell>
        </row>
        <row r="93">
          <cell r="C93" t="str">
            <v>N212-11C+5</v>
          </cell>
          <cell r="D93" t="str">
            <v>2§D-1</v>
          </cell>
          <cell r="E93" t="str">
            <v>4§D-1</v>
          </cell>
          <cell r="F93" t="str">
            <v>2§D-1</v>
          </cell>
          <cell r="G93" t="str">
            <v>4§D-1</v>
          </cell>
          <cell r="H93" t="str">
            <v>6N§-1</v>
          </cell>
          <cell r="J93" t="str">
            <v>4NS-1</v>
          </cell>
          <cell r="K93" t="str">
            <v>2NS-1</v>
          </cell>
          <cell r="L93" t="str">
            <v>2NS-2</v>
          </cell>
          <cell r="N93" t="str">
            <v>6CR4-22</v>
          </cell>
          <cell r="O93" t="str">
            <v>4CR2-9</v>
          </cell>
        </row>
        <row r="94">
          <cell r="C94" t="str">
            <v>N212-11+9</v>
          </cell>
          <cell r="D94" t="str">
            <v>2§D-1</v>
          </cell>
          <cell r="E94" t="str">
            <v>4§D-1</v>
          </cell>
          <cell r="F94" t="str">
            <v>2§D-1</v>
          </cell>
          <cell r="G94" t="str">
            <v>4§D-1</v>
          </cell>
          <cell r="H94" t="str">
            <v>6N§-1</v>
          </cell>
          <cell r="J94" t="str">
            <v>4NS-1</v>
          </cell>
          <cell r="K94" t="str">
            <v>2NS-1</v>
          </cell>
          <cell r="L94" t="str">
            <v>2NS-2</v>
          </cell>
          <cell r="N94" t="str">
            <v>6CR4-22</v>
          </cell>
          <cell r="O94" t="str">
            <v>4CR2-9</v>
          </cell>
        </row>
        <row r="95">
          <cell r="C95" t="str">
            <v>N212-11A+9</v>
          </cell>
          <cell r="D95" t="str">
            <v>2§D-1</v>
          </cell>
          <cell r="E95" t="str">
            <v>4§D-1</v>
          </cell>
          <cell r="F95" t="str">
            <v>2§D-1</v>
          </cell>
          <cell r="G95" t="str">
            <v>4§D-1</v>
          </cell>
          <cell r="H95" t="str">
            <v>6N§-1</v>
          </cell>
          <cell r="J95" t="str">
            <v>4NS-1</v>
          </cell>
          <cell r="K95" t="str">
            <v>2NS-1</v>
          </cell>
          <cell r="L95" t="str">
            <v>2NS-2</v>
          </cell>
          <cell r="N95" t="str">
            <v>6CR4-22</v>
          </cell>
          <cell r="O95" t="str">
            <v>4CR2-9</v>
          </cell>
        </row>
        <row r="96">
          <cell r="C96" t="str">
            <v>N212-11B+9</v>
          </cell>
          <cell r="D96" t="str">
            <v>2§D-1</v>
          </cell>
          <cell r="E96" t="str">
            <v>4§D-1</v>
          </cell>
          <cell r="F96" t="str">
            <v>2§D-1</v>
          </cell>
          <cell r="G96" t="str">
            <v>4§D-1</v>
          </cell>
          <cell r="H96" t="str">
            <v>6N§-1</v>
          </cell>
          <cell r="J96" t="str">
            <v>4NS-1</v>
          </cell>
          <cell r="K96" t="str">
            <v>2NS-1</v>
          </cell>
          <cell r="L96" t="str">
            <v>2NS-2</v>
          </cell>
          <cell r="N96" t="str">
            <v>6CR4-22</v>
          </cell>
          <cell r="O96" t="str">
            <v>4CR2-9</v>
          </cell>
        </row>
        <row r="97">
          <cell r="C97" t="str">
            <v>N212-11C+9</v>
          </cell>
          <cell r="D97" t="str">
            <v>2§D-1</v>
          </cell>
          <cell r="E97" t="str">
            <v>4§D-1</v>
          </cell>
          <cell r="F97" t="str">
            <v>2§D-1</v>
          </cell>
          <cell r="G97" t="str">
            <v>4§D-1</v>
          </cell>
          <cell r="H97" t="str">
            <v>6N§-1</v>
          </cell>
          <cell r="J97" t="str">
            <v>4NS-1</v>
          </cell>
          <cell r="K97" t="str">
            <v>2NS-1</v>
          </cell>
          <cell r="L97" t="str">
            <v>2NS-2</v>
          </cell>
          <cell r="N97" t="str">
            <v>6CR4-22</v>
          </cell>
          <cell r="O97" t="str">
            <v>4CR2-9</v>
          </cell>
        </row>
        <row r="102">
          <cell r="C102" t="str">
            <v>§222-17</v>
          </cell>
          <cell r="I102" t="str">
            <v>6§D-1</v>
          </cell>
          <cell r="M102" t="str">
            <v>2§S-1</v>
          </cell>
          <cell r="N102" t="str">
            <v>12CR4-22</v>
          </cell>
          <cell r="O102" t="str">
            <v>4CR2-9</v>
          </cell>
        </row>
        <row r="103">
          <cell r="C103" t="str">
            <v>§222-17A</v>
          </cell>
          <cell r="I103" t="str">
            <v>6§D-1</v>
          </cell>
          <cell r="M103" t="str">
            <v>2§S-1</v>
          </cell>
          <cell r="N103" t="str">
            <v>12CR4-22</v>
          </cell>
          <cell r="O103" t="str">
            <v>4CR2-9</v>
          </cell>
        </row>
        <row r="104">
          <cell r="C104" t="str">
            <v>§222-17B</v>
          </cell>
          <cell r="I104" t="str">
            <v>6§D-1</v>
          </cell>
          <cell r="M104" t="str">
            <v>2§S-1</v>
          </cell>
          <cell r="N104" t="str">
            <v>12CR4-22</v>
          </cell>
          <cell r="O104" t="str">
            <v>4CR2-9</v>
          </cell>
        </row>
        <row r="105">
          <cell r="C105" t="str">
            <v>§222-17+5</v>
          </cell>
          <cell r="I105" t="str">
            <v>6§D-1</v>
          </cell>
          <cell r="M105" t="str">
            <v>2§S-1</v>
          </cell>
          <cell r="N105" t="str">
            <v>12CR4-22</v>
          </cell>
          <cell r="O105" t="str">
            <v>4CR2-9</v>
          </cell>
        </row>
        <row r="106">
          <cell r="C106" t="str">
            <v>§222-17A+5</v>
          </cell>
          <cell r="I106" t="str">
            <v>6§D-1</v>
          </cell>
          <cell r="M106" t="str">
            <v>2§S-1</v>
          </cell>
          <cell r="N106" t="str">
            <v>12CR4-22</v>
          </cell>
          <cell r="O106" t="str">
            <v>4CR2-9</v>
          </cell>
        </row>
        <row r="107">
          <cell r="C107" t="str">
            <v>§222-17B+5</v>
          </cell>
          <cell r="I107" t="str">
            <v>6§D-1</v>
          </cell>
          <cell r="M107" t="str">
            <v>2§S-1</v>
          </cell>
          <cell r="N107" t="str">
            <v>12CR4-22</v>
          </cell>
          <cell r="O107" t="str">
            <v>4CR2-9</v>
          </cell>
        </row>
        <row r="108">
          <cell r="C108" t="str">
            <v>§222-17+11</v>
          </cell>
          <cell r="I108" t="str">
            <v>6§D-1</v>
          </cell>
          <cell r="M108" t="str">
            <v>2§S-1</v>
          </cell>
          <cell r="N108" t="str">
            <v>12CR4-22</v>
          </cell>
          <cell r="O108" t="str">
            <v>4CR2-9</v>
          </cell>
        </row>
        <row r="109">
          <cell r="C109" t="str">
            <v>§222-17A+11</v>
          </cell>
          <cell r="I109" t="str">
            <v>6§D-1</v>
          </cell>
          <cell r="M109" t="str">
            <v>2§S-1</v>
          </cell>
          <cell r="N109" t="str">
            <v>12CR4-22</v>
          </cell>
          <cell r="O109" t="str">
            <v>4CR2-9</v>
          </cell>
        </row>
        <row r="110">
          <cell r="C110" t="str">
            <v>§222-17B+11</v>
          </cell>
          <cell r="I110" t="str">
            <v>6§D-1</v>
          </cell>
          <cell r="M110" t="str">
            <v>2§S-1</v>
          </cell>
          <cell r="N110" t="str">
            <v>12CR4-22</v>
          </cell>
          <cell r="O110" t="str">
            <v>4CR2-9</v>
          </cell>
        </row>
        <row r="111">
          <cell r="C111" t="str">
            <v>N222-11</v>
          </cell>
          <cell r="D111" t="str">
            <v>6§D-1</v>
          </cell>
          <cell r="E111" t="str">
            <v>6§D-1</v>
          </cell>
          <cell r="F111" t="str">
            <v>6§D-1</v>
          </cell>
          <cell r="G111" t="str">
            <v>6§D-1</v>
          </cell>
          <cell r="H111" t="str">
            <v>12N§-1</v>
          </cell>
          <cell r="J111" t="str">
            <v>4NS-1</v>
          </cell>
          <cell r="K111" t="str">
            <v>2NS-1</v>
          </cell>
          <cell r="L111" t="str">
            <v>2NS-2</v>
          </cell>
          <cell r="N111" t="str">
            <v>12CR4-22</v>
          </cell>
          <cell r="O111" t="str">
            <v>4CR2-9</v>
          </cell>
        </row>
        <row r="112">
          <cell r="C112" t="str">
            <v>N222-11A</v>
          </cell>
          <cell r="D112" t="str">
            <v>6§D-1</v>
          </cell>
          <cell r="E112" t="str">
            <v>6§D-1</v>
          </cell>
          <cell r="F112" t="str">
            <v>6§D-1</v>
          </cell>
          <cell r="G112" t="str">
            <v>6§D-1</v>
          </cell>
          <cell r="H112" t="str">
            <v>12N§-1</v>
          </cell>
          <cell r="J112" t="str">
            <v>4NS-1</v>
          </cell>
          <cell r="K112" t="str">
            <v>2NS-1</v>
          </cell>
          <cell r="L112" t="str">
            <v>2NS-2</v>
          </cell>
          <cell r="N112" t="str">
            <v>12CR4-22</v>
          </cell>
          <cell r="O112" t="str">
            <v>4CR2-9</v>
          </cell>
        </row>
        <row r="113">
          <cell r="C113" t="str">
            <v>N222-11B</v>
          </cell>
          <cell r="D113" t="str">
            <v>6§D-1</v>
          </cell>
          <cell r="E113" t="str">
            <v>6§D-1</v>
          </cell>
          <cell r="F113" t="str">
            <v>6§D-1</v>
          </cell>
          <cell r="G113" t="str">
            <v>6§D-1</v>
          </cell>
          <cell r="H113" t="str">
            <v>12N§-1</v>
          </cell>
          <cell r="J113" t="str">
            <v>4NS-1</v>
          </cell>
          <cell r="K113" t="str">
            <v>2NS-1</v>
          </cell>
          <cell r="L113" t="str">
            <v>2NS-2</v>
          </cell>
          <cell r="N113" t="str">
            <v>12CR4-22</v>
          </cell>
          <cell r="O113" t="str">
            <v>4CR2-9</v>
          </cell>
        </row>
        <row r="114">
          <cell r="C114" t="str">
            <v>N222-11C</v>
          </cell>
          <cell r="D114" t="str">
            <v>6§D-1</v>
          </cell>
          <cell r="E114" t="str">
            <v>6§D-1</v>
          </cell>
          <cell r="F114" t="str">
            <v>6§D-1</v>
          </cell>
          <cell r="G114" t="str">
            <v>6§D-1</v>
          </cell>
          <cell r="H114" t="str">
            <v>12N§-1</v>
          </cell>
          <cell r="J114" t="str">
            <v>4NS-1</v>
          </cell>
          <cell r="K114" t="str">
            <v>2NS-1</v>
          </cell>
          <cell r="L114" t="str">
            <v>2NS-2</v>
          </cell>
          <cell r="N114" t="str">
            <v>12CR4-22</v>
          </cell>
          <cell r="O114" t="str">
            <v>4CR2-9</v>
          </cell>
        </row>
        <row r="115">
          <cell r="C115" t="str">
            <v>N222-11+5</v>
          </cell>
          <cell r="D115" t="str">
            <v>6§D-1</v>
          </cell>
          <cell r="E115" t="str">
            <v>6§D-1</v>
          </cell>
          <cell r="F115" t="str">
            <v>6§D-1</v>
          </cell>
          <cell r="G115" t="str">
            <v>6§D-1</v>
          </cell>
          <cell r="H115" t="str">
            <v>12N§-1</v>
          </cell>
          <cell r="J115" t="str">
            <v>4NS-1</v>
          </cell>
          <cell r="K115" t="str">
            <v>2NS-1</v>
          </cell>
          <cell r="L115" t="str">
            <v>2NS-2</v>
          </cell>
          <cell r="N115" t="str">
            <v>12CR4-22</v>
          </cell>
          <cell r="O115" t="str">
            <v>4CR2-9</v>
          </cell>
        </row>
        <row r="116">
          <cell r="C116" t="str">
            <v>N222-11A+5</v>
          </cell>
          <cell r="D116" t="str">
            <v>6§D-1</v>
          </cell>
          <cell r="E116" t="str">
            <v>6§D-1</v>
          </cell>
          <cell r="F116" t="str">
            <v>6§D-1</v>
          </cell>
          <cell r="G116" t="str">
            <v>6§D-1</v>
          </cell>
          <cell r="H116" t="str">
            <v>12N§-1</v>
          </cell>
          <cell r="J116" t="str">
            <v>4NS-1</v>
          </cell>
          <cell r="K116" t="str">
            <v>2NS-1</v>
          </cell>
          <cell r="L116" t="str">
            <v>2NS-2</v>
          </cell>
          <cell r="N116" t="str">
            <v>12CR4-22</v>
          </cell>
          <cell r="O116" t="str">
            <v>4CR2-9</v>
          </cell>
        </row>
        <row r="117">
          <cell r="C117" t="str">
            <v>N222-11B+5</v>
          </cell>
          <cell r="D117" t="str">
            <v>6§D-1</v>
          </cell>
          <cell r="E117" t="str">
            <v>6§D-1</v>
          </cell>
          <cell r="F117" t="str">
            <v>6§D-1</v>
          </cell>
          <cell r="G117" t="str">
            <v>6§D-1</v>
          </cell>
          <cell r="H117" t="str">
            <v>12N§-1</v>
          </cell>
          <cell r="J117" t="str">
            <v>4NS-1</v>
          </cell>
          <cell r="K117" t="str">
            <v>2NS-1</v>
          </cell>
          <cell r="L117" t="str">
            <v>2NS-2</v>
          </cell>
          <cell r="N117" t="str">
            <v>12CR4-22</v>
          </cell>
          <cell r="O117" t="str">
            <v>4CR2-9</v>
          </cell>
        </row>
        <row r="118">
          <cell r="C118" t="str">
            <v>N222-11C+5</v>
          </cell>
          <cell r="D118" t="str">
            <v>6§D-1</v>
          </cell>
          <cell r="E118" t="str">
            <v>6§D-1</v>
          </cell>
          <cell r="F118" t="str">
            <v>6§D-1</v>
          </cell>
          <cell r="G118" t="str">
            <v>6§D-1</v>
          </cell>
          <cell r="H118" t="str">
            <v>12N§-1</v>
          </cell>
          <cell r="J118" t="str">
            <v>4NS-1</v>
          </cell>
          <cell r="K118" t="str">
            <v>2NS-1</v>
          </cell>
          <cell r="L118" t="str">
            <v>2NS-2</v>
          </cell>
          <cell r="N118" t="str">
            <v>12CR4-22</v>
          </cell>
          <cell r="O118" t="str">
            <v>4CR2-9</v>
          </cell>
        </row>
        <row r="119">
          <cell r="C119" t="str">
            <v>N222-11+9</v>
          </cell>
          <cell r="D119" t="str">
            <v>6§D-1</v>
          </cell>
          <cell r="E119" t="str">
            <v>6§D-1</v>
          </cell>
          <cell r="F119" t="str">
            <v>6§D-1</v>
          </cell>
          <cell r="G119" t="str">
            <v>6§D-1</v>
          </cell>
          <cell r="H119" t="str">
            <v>12N§-1</v>
          </cell>
          <cell r="J119" t="str">
            <v>4NS-1</v>
          </cell>
          <cell r="K119" t="str">
            <v>2NS-1</v>
          </cell>
          <cell r="L119" t="str">
            <v>2NS-2</v>
          </cell>
          <cell r="N119" t="str">
            <v>12CR4-22</v>
          </cell>
          <cell r="O119" t="str">
            <v>4CR2-9</v>
          </cell>
        </row>
      </sheetData>
      <sheetData sheetId="9"/>
      <sheetData sheetId="10"/>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Sheet2"/>
      <sheetName val="00000000"/>
      <sheetName val="T3-99"/>
      <sheetName val="T4-99"/>
      <sheetName val="T5-99"/>
      <sheetName val="T6-99"/>
      <sheetName val="T7-99"/>
      <sheetName val="T8-99"/>
      <sheetName val="T9-99"/>
      <sheetName val="T10-99"/>
      <sheetName val="T11-99"/>
      <sheetName val="T12-99"/>
      <sheetName val="KHQ2"/>
      <sheetName val="KHT4,5-02"/>
      <sheetName val="KHVt "/>
      <sheetName val="KHVtt4"/>
      <sheetName val="KHVt XL"/>
      <sheetName val="KHVt XLT4"/>
      <sheetName val="TNHNoi"/>
      <sheetName val="Sheet3"/>
      <sheetName val="XL4Poppy"/>
      <sheetName val="142201-T1-th"/>
      <sheetName val="142201-T1 "/>
      <sheetName val="142201-T2-th "/>
      <sheetName val="142201-T2"/>
      <sheetName val="142201-T3-th "/>
      <sheetName val="142201-T3"/>
      <sheetName val="142201-T4-th  "/>
      <sheetName val="142201-T4"/>
      <sheetName val="142201-T6"/>
      <sheetName val="142201-T10"/>
      <sheetName val="Thep be"/>
      <sheetName val="Thep than"/>
      <sheetName val="Thep xa mu"/>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tb1"/>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10000000"/>
      <sheetName val="KM"/>
      <sheetName val="KHOANMUC"/>
      <sheetName val="QTNC"/>
      <sheetName val="CPQL"/>
      <sheetName val="SANLUONG"/>
      <sheetName val="SSCP-SL"/>
      <sheetName val="CPSX"/>
      <sheetName val="KQKD"/>
      <sheetName val="CDSL (2)"/>
      <sheetName val="Sheet6"/>
      <sheetName val="Congty"/>
      <sheetName val="VPPN"/>
      <sheetName val="XN74"/>
      <sheetName val="XN54"/>
      <sheetName val="XN33"/>
      <sheetName val="NK96"/>
      <sheetName val="XL4Test5"/>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Song trai"/>
      <sheetName val="Dinh+ha nha"/>
      <sheetName val="PTLK"/>
      <sheetName val="NG k"/>
      <sheetName val="THcong"/>
      <sheetName val="BHXH"/>
      <sheetName val="BHXH12"/>
      <sheetName val="Sheet8"/>
      <sheetName val="Sheet9"/>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socai2003-6tc"/>
      <sheetName val="SCT Cong trinh"/>
      <sheetName val="06-2003 (2)"/>
      <sheetName val="CDPS 6tc"/>
      <sheetName val="SCT Nha thau"/>
      <sheetName val="socai2003 (6tc)dp"/>
      <sheetName val="socai2003 (6tc)"/>
      <sheetName val="CDPS 6tc (2)"/>
      <sheetName val="20000000"/>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km248"/>
      <sheetName val="Tonghop"/>
      <sheetName val="Sheet7"/>
      <sheetName val="TH du toan "/>
      <sheetName val="Du toan "/>
      <sheetName val="C.Tinh"/>
      <sheetName val="TK_cap"/>
      <sheetName val="THVDT"/>
      <sheetName val="NCLD"/>
      <sheetName val="MMTB"/>
      <sheetName val="CFSX"/>
      <sheetName val="KQ"/>
      <sheetName val="DTSL"/>
      <sheetName val="XDCBK"/>
      <sheetName val="KHTSCD"/>
      <sheetName val="XDCB"/>
      <sheetName val="TH"/>
      <sheetName val="Sheet10"/>
      <sheetName val="Nhap_lieu"/>
      <sheetName val="Khoiluong"/>
      <sheetName val="Vattu"/>
      <sheetName val="Trungchuyen"/>
      <sheetName val="Bu"/>
      <sheetName val="Chitiet"/>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cn"/>
      <sheetName val="ct"/>
      <sheetName val="Nc"/>
      <sheetName val="pt"/>
      <sheetName val="ql"/>
      <sheetName val="ql (2)"/>
      <sheetName val="4"/>
      <sheetName val="Sheet13"/>
      <sheetName val="Sheet14"/>
      <sheetName val="Sheet15"/>
      <sheetName val="Sheet16"/>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XXXXXX_xda24_X"/>
      <sheetName val="Trich Ngang"/>
      <sheetName val="Danh sach Rieng"/>
      <sheetName val="Dia Diem Thuc Tap"/>
      <sheetName val="De Tai Thuc Tap"/>
      <sheetName val="HHVt "/>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D1"/>
      <sheetName val="D2"/>
      <sheetName val="D3"/>
      <sheetName val="D4"/>
      <sheetName val="D5"/>
      <sheetName val="D6"/>
      <sheetName val="Tay ninh"/>
      <sheetName val="A.Duc"/>
      <sheetName val="TH2003"/>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IBASE2.XLSѝTNHNoi"/>
      <sheetName val="Co~g hop 1,5x1,5"/>
      <sheetName val="BTH"/>
      <sheetName val="luongt 13"/>
      <sheetName val="LUONG 1"/>
      <sheetName val="LUONG 2"/>
      <sheetName val="LUONG 3"/>
      <sheetName val="Luong 4"/>
      <sheetName val="CTP 4"/>
      <sheetName val="Thuno"/>
      <sheetName val="Anca 4"/>
      <sheetName val="THUONG TET"/>
      <sheetName val="thuong"/>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CT 03"/>
      <sheetName val="TH 03"/>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 KQTH quy hoach 135"/>
      <sheetName val="Bao cao KQTH quy hoach 135"/>
      <sheetName val="HD1"/>
      <sheetName val="HD4"/>
      <sheetName val="HD3"/>
      <sheetName val="HD5"/>
      <sheetName val="HD7"/>
      <sheetName val="HD6"/>
      <sheetName val="HD2"/>
      <sheetName val="T.K H.T.T5"/>
      <sheetName val="T.K T7"/>
      <sheetName val="TK T6"/>
      <sheetName val="T.K T5"/>
      <sheetName val="Bang thong ke hang ton"/>
      <sheetName val="thong ke "/>
      <sheetName val="T.KT04"/>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uanM"/>
      <sheetName val="Tkedotuoi"/>
      <sheetName val="Tkebactho"/>
      <sheetName val="nhan su"/>
      <sheetName val="2020"/>
      <sheetName val="luong cty"/>
      <sheetName val="bangluong"/>
      <sheetName val="Tkecong"/>
      <sheetName val="thunhap03"/>
      <sheetName val="thungoaiSCTX"/>
      <sheetName val="TRICH73"/>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bcth 05-04"/>
      <sheetName val="baocao 05-04"/>
      <sheetName val="bcth04-04"/>
      <sheetName val="baocao04-04"/>
      <sheetName val="bcth03-04"/>
      <sheetName val="baocao03-04"/>
      <sheetName val="bcth02-04"/>
      <sheetName val="baocao02-04"/>
      <sheetName val="bcth01-04"/>
      <sheetName val="baocao01-04"/>
      <sheetName val="Thi_sinh"/>
      <sheetName val="Luong"/>
      <sheetName val="HethongDebai"/>
      <sheetName val="TH131"/>
      <sheetName val="TH155&amp;156"/>
      <sheetName val="TH152"/>
      <sheetName val="TH153"/>
      <sheetName val="TH331"/>
      <sheetName val="KhoDL"/>
      <sheetName val="THSPHH"/>
      <sheetName val="THVL"/>
      <sheetName val="DMTK"/>
      <sheetName val="DMKH"/>
      <sheetName val="DMNB"/>
      <sheetName val="Dinh_ha nha"/>
      <sheetName val="[IBASE2.XLS}BHXH"/>
      <sheetName val="TH_BQ"/>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CV di trong  dong"/>
      <sheetName val="DMNV"/>
      <sheetName val="DTCT"/>
      <sheetName val="PTVT"/>
      <sheetName val="THVT"/>
      <sheetName val="Km282-Km_x0003_?3"/>
      <sheetName val="GIA NUOC"/>
      <sheetName val="GIA DIEN THOAI"/>
      <sheetName val="GIA DIEN"/>
      <sheetName val="chiet tinh XD"/>
      <sheetName val="Triet T"/>
      <sheetName val="Phan tich gia"/>
      <sheetName val="pHAN CONG"/>
      <sheetName val="GIA XD"/>
      <sheetName val="Cone"/>
      <sheetName val="Bia1"/>
      <sheetName val="Bia"/>
      <sheetName val="Nhap lieu"/>
      <sheetName val="PGT"/>
      <sheetName val="Tien dien"/>
      <sheetName val="Thue GTGT"/>
      <sheetName val="tô rôiDY"/>
      <sheetName val="ATCANING"/>
      <sheetName val="KNH"/>
      <sheetName val="KVF"/>
      <sheetName val="Hoada"/>
      <sheetName val="Nguphuc"/>
      <sheetName val="TCH"/>
      <sheetName val="TTT"/>
      <sheetName val="TVK"/>
      <sheetName val="Tuichuom"/>
      <sheetName val="NKDT"/>
      <sheetName val="Vitagin"/>
      <sheetName val="THQI"/>
      <sheetName val="T6"/>
      <sheetName val="THQII"/>
      <sheetName val="Trung"/>
      <sheetName val="THQIII"/>
      <sheetName val="THT nam 04"/>
      <sheetName val="KQKDKT#04-1"/>
      <sheetName val="T8-9)"/>
      <sheetName val="VtuHaTheSauTBABenThuy1 Ш2)"/>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Km282-Km_x0003__x0000_3"/>
      <sheetName val="Cong hop 2,0ࡸ2,0"/>
      <sheetName val="Chart3"/>
      <sheetName val="Chart2"/>
      <sheetName val="BaTrieu-L.con"/>
      <sheetName val="EDT - Ro"/>
      <sheetName val="Sheet12"/>
      <sheetName val="bg+th45"/>
      <sheetName val="4-5"/>
      <sheetName val="bg+th34"/>
      <sheetName val="3-4"/>
      <sheetName val="bg+th23"/>
      <sheetName val="2-3"/>
      <sheetName val="bg+th12"/>
      <sheetName val="1-2"/>
      <sheetName val="bg+th"/>
      <sheetName val="ptvl"/>
      <sheetName val="0-1"/>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42201ȭT4"/>
      <sheetName val="DATA"/>
      <sheetName val="Coc 6"/>
      <sheetName val="Deo nai"/>
      <sheetName val="CKD than"/>
      <sheetName val="CTT Thong nhat"/>
      <sheetName val="CTT Nui beo"/>
      <sheetName val="CTT cao son"/>
      <sheetName val="°:nh"/>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 GT CPhi tung dot"/>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CDSM (2)"/>
      <sheetName val="01"/>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CHITIET VL-NC-TT1p"/>
      <sheetName val="TONGKE3p"/>
      <sheetName val="Tonf hop"/>
      <sheetName val=""/>
      <sheetName val="CoquyTM"/>
      <sheetName val="Sheed5"/>
      <sheetName val="TL"/>
      <sheetName val="GK"/>
      <sheetName val="CB"/>
      <sheetName val="VP"/>
      <sheetName val="Km274-Km274"/>
      <sheetName val="Km27'-Km278"/>
      <sheetName val="So.g trai"/>
      <sheetName val="_x0013_heet9"/>
      <sheetName val="De _x0014_ai Thuc Tap"/>
      <sheetName val="tuan&quot;"/>
      <sheetName val="nt5anM"/>
      <sheetName val=".ngan"/>
      <sheetName val=".loi"/>
      <sheetName val="IBASE2"/>
      <sheetName val="CTbe tong"/>
      <sheetName val="CTDZ 0.4+cto"/>
      <sheetName val="KHVt X兤"/>
      <sheetName val="Tong_ke"/>
      <sheetName val="K&amp;D02-2 (2)"/>
      <sheetName val="Bia¸"/>
      <sheetName val="T8-9B"/>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8-9þ"/>
      <sheetName val="2.74"/>
      <sheetName val="THKP"/>
      <sheetName val="gia vt,nc,may"/>
      <sheetName val="BCDSPS"/>
      <sheetName val="BCDKT"/>
      <sheetName val="0304"/>
      <sheetName val="0904"/>
      <sheetName val="1204"/>
      <sheetName val="80000000"/>
      <sheetName val="90000000"/>
      <sheetName val="a0000000"/>
      <sheetName val="b0000000"/>
      <sheetName val="c0000000"/>
      <sheetName val="KHVô XL"/>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CHITIET VL-NC"/>
      <sheetName val="DON GIA"/>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6"/>
      <sheetName val="27"/>
      <sheetName val="28"/>
      <sheetName val="29"/>
      <sheetName val="30"/>
      <sheetName val="31"/>
      <sheetName val="Monthly"/>
      <sheetName val="For Summary"/>
      <sheetName val="For Summary(KG)"/>
      <sheetName val="PP Cloth"/>
      <sheetName val="Mix-PP Cloth"/>
      <sheetName val="Material Price-PP"/>
      <sheetName val="Bia_x0018_"/>
      <sheetName val="QD cua HDQT (ÿÿ"/>
      <sheetName val="ÿÿÿÿi ngoai tongÿÿ2)"/>
      <sheetName val="΄Cxdcb"/>
      <sheetName val="Khac DP"/>
      <sheetName val="Khoi than "/>
      <sheetName val="B3_208_than"/>
      <sheetName val="B3_208_TU"/>
      <sheetName val="B3_208_TW"/>
      <sheetName val="B3_208_DP"/>
      <sheetName val="B3_208_khac"/>
      <sheetName val="Sheet11"/>
      <sheetName val="BC§ 2001"/>
      <sheetName val="BBC§ 2002"/>
      <sheetName val="TSC§ 2001"/>
      <sheetName val="TSc® 2002"/>
      <sheetName val="Thang1"/>
      <sheetName val="Thang2"/>
      <sheetName val="Thang3"/>
      <sheetName val="Thang 4"/>
      <sheetName val="23+32þ"/>
      <sheetName val="[IBASE2.XLS_Tong hop Matduong"/>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7 THAI NGUYEN"/>
      <sheetName val="[IBASE2.XLS䁝BC6tT17"/>
      <sheetName val="TK13_x0005_"/>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Bia¬"/>
      <sheetName val="THQþ"/>
      <sheetName val="Nhap_lieÈ"/>
      <sheetName val="PNT-QUOT-#3"/>
      <sheetName val="COAT&amp;WRAP-QIOT-#3"/>
      <sheetName val="T8-9@"/>
      <sheetName val="nghi dinh-_x0004__x0010_"/>
      <sheetName val="TH dat "/>
      <sheetName val="TH_B¸"/>
      <sheetName val="CongNo"/>
      <sheetName val="TD khao sat"/>
      <sheetName val="_x0000__x0000__x0005__x0000__x0000_"/>
      <sheetName val="T8-9_x0008_"/>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lapdap TB "/>
      <sheetName val="ESTI."/>
      <sheetName val="DI-ESTI"/>
      <sheetName val="THTBþ"/>
      <sheetName val="Chart䀀"/>
      <sheetName val="T8-9("/>
      <sheetName val="Nhap_lie"/>
      <sheetName val="Nhap_lie("/>
      <sheetName val="Biaþ"/>
      <sheetName val="Luot"/>
      <sheetName val="T8-9h"/>
      <sheetName val="T8-9X"/>
      <sheetName val="MTL$-INTER"/>
      <sheetName val="Diem mon hoc"/>
      <sheetName val="Diem Tong ket"/>
      <sheetName val="DS - HoTen"/>
      <sheetName val="DS-Loc"/>
      <sheetName val="thong ke_x0000_"/>
      <sheetName val="GIA 뭼UOC"/>
      <sheetName val="Soqu_x0005__x0000__x0000_"/>
      <sheetName val="Ca.D"/>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T8-9_x0005_"/>
      <sheetName val="Bang can doi "/>
      <sheetName val="Tinh hinh cat lang"/>
      <sheetName val="Tinh hinh SX phu"/>
      <sheetName val="Tinh hinh do xop"/>
      <sheetName val="chi phi cap tien"/>
      <sheetName val="DZ22"/>
      <sheetName val="TTDZ22"/>
      <sheetName val="VtuHaTheSauTBANg⤤yenDu6"/>
      <sheetName val="〴7"/>
      <sheetName val="ɾT"/>
      <sheetName val="tr_tinhDZc!othe"/>
      <sheetName val="t2_tinhTBA"/>
      <sheetName val="BL2"/>
      <sheetName val="KG2"/>
      <sheetName val="Cong tron D7'"/>
      <sheetName val="Giathanh1m3BT"/>
      <sheetName val="tien _x0000_uong"/>
      <sheetName val="_x0000_Y_BA"/>
      <sheetName val="_IBASE2.XLSѝTNHNoi"/>
      <sheetName val="Km282-Km_x0003_"/>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SANNUONG"/>
      <sheetName val="thkn (2)"/>
      <sheetName val="Vchuygn(C)"/>
      <sheetName val="342201-T10"/>
      <sheetName val="km208"/>
      <sheetName val="DMX"/>
      <sheetName val="Bia0"/>
      <sheetName val="DMT_x0000_"/>
      <sheetName val="QDcua TGD (2)_x0000__x0000__x0000__x0000__x0000__x0000__x0000__x0000__x0000__x0000__x0000__x0000_䚼˰_x0000__x0004__x0000__x0000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KHVt_"/>
      <sheetName val="KHVt_XL"/>
      <sheetName val="KHVt_XLT4"/>
      <sheetName val="lapdat_TB_"/>
      <sheetName val="TNghiªm_TB_"/>
      <sheetName val="VËt_liÖu"/>
      <sheetName val="Lap_®at_®iÖn"/>
      <sheetName val="TNghiÖm_VL"/>
      <sheetName val="th_"/>
      <sheetName val="tien_luong"/>
      <sheetName val="Thep_be"/>
      <sheetName val="Thep_than"/>
      <sheetName val="Thep_xa_mu"/>
      <sheetName val="Nhap_lieu1"/>
      <sheetName val="Tien_dien"/>
      <sheetName val="Thue_GTGT"/>
      <sheetName val="142201-T1_"/>
      <sheetName val="142201-T2-th_"/>
      <sheetName val="142201-T3-th_"/>
      <sheetName val="142201-T4-th__"/>
      <sheetName val="_t5"/>
      <sheetName val="t_4"/>
      <sheetName val="_t3_"/>
      <sheetName val="_TH331"/>
      <sheetName val="_Minh_ha"/>
      <sheetName val="_Ha_Tay"/>
      <sheetName val="_Vinhphuc"/>
      <sheetName val="_Nbinh"/>
      <sheetName val="_QVinh"/>
      <sheetName val="_TW1"/>
      <sheetName val="VtuHaTheSauTBABenThuy1_(2)"/>
      <sheetName val="Kluong_phu"/>
      <sheetName val="Lan_can"/>
      <sheetName val="Ho_lan"/>
      <sheetName val="Coc_tieu"/>
      <sheetName val="Bien_bao"/>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kl_(2)"/>
      <sheetName val="long_tec"/>
      <sheetName val="Km274_-_Km275"/>
      <sheetName val="Km275_-_Km276"/>
      <sheetName val="Km276_-_Km277"/>
      <sheetName val="Km277_-_Km278_"/>
      <sheetName val="Km278_-_Km279"/>
      <sheetName val="Km279_-_Km280"/>
      <sheetName val="Km280_-_Km281"/>
      <sheetName val="Km281_-_Km282"/>
      <sheetName val="Km282_-_Km283"/>
      <sheetName val="Km283_-_Km284"/>
      <sheetName val="Km284_-_Km285"/>
      <sheetName val="Tong_hop_Matduong"/>
      <sheetName val="Cong_D75"/>
      <sheetName val="Cong_D100"/>
      <sheetName val="Cong_D150"/>
      <sheetName val="Cong_2D150"/>
      <sheetName val="Cong_ban_0,7x0,7"/>
      <sheetName val="Cong_ban_0,8x0,8"/>
      <sheetName val="Cong_ban_1x1"/>
      <sheetName val="Cong_ban_1x1,2"/>
      <sheetName val="Cong_ban_1,5x1,5"/>
      <sheetName val="Cong_ban_2x1,5"/>
      <sheetName val="Cong_ban_2x2"/>
      <sheetName val="Tong_hop"/>
      <sheetName val="Tong_hop_(2)"/>
      <sheetName val="Cong_cu"/>
      <sheetName val="Cot_thep"/>
      <sheetName val="Cong_tron_D75"/>
      <sheetName val="Cong_tron_D100"/>
      <sheetName val="Cong_tron_D150"/>
      <sheetName val="Cong_tron_2D150"/>
      <sheetName val="Cong_ban_1,0x1,0"/>
      <sheetName val="Cong_ban_1,0x1,2"/>
      <sheetName val="Cong_hop_1,5x1,5"/>
      <sheetName val="Cong_hop_2,0x1,5"/>
      <sheetName val="Cong_hop_2,0x2,0"/>
      <sheetName val="Song_trai"/>
      <sheetName val="Dinh+ha_nha"/>
      <sheetName val="NG_k"/>
      <sheetName val="Trich_Ngang"/>
      <sheetName val="Danh_sach_Rieng"/>
      <sheetName val="Dia_Diem_Thuc_Tap"/>
      <sheetName val="De_Tai_Thuc_Tap"/>
      <sheetName val="TK_112"/>
      <sheetName val="TK_131"/>
      <sheetName val="TK_141"/>
      <sheetName val="TK_153"/>
      <sheetName val="TK_211"/>
      <sheetName val="TK_242"/>
      <sheetName val="TK_334"/>
      <sheetName val="TK_511"/>
      <sheetName val="TK_515"/>
      <sheetName val="TK_911"/>
      <sheetName val="T_so_thay_doi"/>
      <sheetName val="b_THchitietDZCT"/>
      <sheetName val="b_THchitietTBA"/>
      <sheetName val="Khao_sat"/>
      <sheetName val="TT_khao_sat"/>
      <sheetName val="SCT_Cong_trinh"/>
      <sheetName val="06-2003_(2)"/>
      <sheetName val="CDPS_6tc"/>
      <sheetName val="SCT_Nha_thau"/>
      <sheetName val="socai2003_(6tc)dp"/>
      <sheetName val="socai2003_(6tc)"/>
      <sheetName val="CDPS_6tc_(2)"/>
      <sheetName val="phan_tich_DG"/>
      <sheetName val="gia_vat_lieu"/>
      <sheetName val="gia_xe_may"/>
      <sheetName val="gia_nhan_cong"/>
      <sheetName val="CDSL_(2)"/>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Don_gia_CPM"/>
      <sheetName val="Tong_Thieu_HD_cac_CT-2001"/>
      <sheetName val="VL_thieu_HD_-_2001"/>
      <sheetName val="Tong_thieu_HD_cac_CT_-_2002"/>
      <sheetName val="Lan_trai"/>
      <sheetName val="Van_chuyen"/>
      <sheetName val="HDong_VC"/>
      <sheetName val="ThieuHD_nam_2001"/>
      <sheetName val="Bang_TH"/>
      <sheetName val="Tong_Chinh"/>
      <sheetName val="TH_du_toan_"/>
      <sheetName val="Du_toan_"/>
      <sheetName val="C_Tinh"/>
      <sheetName val="giai_thich"/>
      <sheetName val="DT_-_Ro"/>
      <sheetName val="TH_-_Ro_"/>
      <sheetName val="GDT_-_Ro"/>
      <sheetName val="DT_-_TB"/>
      <sheetName val="TH_-_TB"/>
      <sheetName val="GDT_-_TB"/>
      <sheetName val="DT_-_NT"/>
      <sheetName val="TH_-_NT"/>
      <sheetName val="GDT_-_NT"/>
      <sheetName val="ql_(2)"/>
      <sheetName val="F_ThanhTri"/>
      <sheetName val="F_Gialam"/>
      <sheetName val="TH_dam"/>
      <sheetName val="SX_dam"/>
      <sheetName val="LD_dam"/>
      <sheetName val="Bang_gia_VL"/>
      <sheetName val="Gia_NC"/>
      <sheetName val="Gia_may"/>
      <sheetName val="KQKD02-2_(2)"/>
      <sheetName val="KQKD-2_(2)"/>
      <sheetName val="KQKD_thu2004"/>
      <sheetName val="Dancau-Q_Ninh"/>
      <sheetName val="BaTrieu-L_son"/>
      <sheetName val="T03_-_03"/>
      <sheetName val="THL_T03"/>
      <sheetName val="TTBC_T03"/>
      <sheetName val="Luong_noi_Bo_-_T3"/>
      <sheetName val="Tong_hop_-_T3"/>
      <sheetName val="Thuong_Quy_3"/>
      <sheetName val="Phu_cap_trach_nhiem"/>
      <sheetName val="Tay_ninh"/>
      <sheetName val="A_Duc"/>
      <sheetName val="DOANH_SO"/>
      <sheetName val="BD-SINH_VIEN"/>
      <sheetName val="BC_TH_CK_(2)"/>
      <sheetName val="BC_TH_CK"/>
      <sheetName val="BC6tT19_food"/>
      <sheetName val="BC6tT18_-_Food"/>
      <sheetName val="BCCK_4"/>
      <sheetName val="BCFood-_T16"/>
      <sheetName val="BCFood-_T15"/>
      <sheetName val="BCFood-_T14"/>
      <sheetName val="BCFood-_T13"/>
      <sheetName val="TH_CK2"/>
      <sheetName val="BC6tT52_(3)"/>
      <sheetName val="BC6tT52_(2)"/>
      <sheetName val="TCK_12"/>
      <sheetName val="Tong_CK"/>
      <sheetName val="HHVt_"/>
      <sheetName val="Co~g_hop_1,5x1,5"/>
      <sheetName val="So_sanh"/>
      <sheetName val="Xaylap_"/>
      <sheetName val="Nhan_cong"/>
      <sheetName val="_KQTH_quy_hoach_135"/>
      <sheetName val="Bao_cao_KQTH_quy_hoach_135"/>
      <sheetName val="CT_03"/>
      <sheetName val="TH_03"/>
      <sheetName val="CV_di_trong__dong"/>
      <sheetName val="BaTrieu-L_con"/>
      <sheetName val="EDT_-_Ro"/>
      <sheetName val="Heso_3-2004_(3)"/>
      <sheetName val="Luong_(2)"/>
      <sheetName val="heso_T3"/>
      <sheetName val="heso_T4"/>
      <sheetName val="heso_T5"/>
      <sheetName val="Heso_T6"/>
      <sheetName val="Heso_T7"/>
      <sheetName val="Heso_T8"/>
      <sheetName val="Heso_T9"/>
      <sheetName val="Heso_2-2004"/>
      <sheetName val="Heso_3-2004"/>
      <sheetName val="Heso_3-2004_(2)"/>
      <sheetName val="[IBASE2_XLSѝTNHNoi"/>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GIA_NUOC"/>
      <sheetName val="GIA_DIEN_THOAI"/>
      <sheetName val="GIA_DIEN"/>
      <sheetName val="chiet_tinh_XD"/>
      <sheetName val="Triet_T"/>
      <sheetName val="Phan_tich_gia"/>
      <sheetName val="pHAN_CONG"/>
      <sheetName val="GIA_XD"/>
      <sheetName val="TK__TK"/>
      <sheetName val="bcth_05-04"/>
      <sheetName val="baocao_05-04"/>
      <sheetName val="nhan_su"/>
      <sheetName val="luong_cty"/>
      <sheetName val="Luu_goc"/>
      <sheetName val="km22+93_86-km22+121_86"/>
      <sheetName val="km22+177_14-km22+205_64"/>
      <sheetName val="Bang_20-25"/>
      <sheetName val="km22+267_96-km22+283_96"/>
      <sheetName val="km22+304_31-km22+344_31"/>
      <sheetName val="km22+460_92-km22+614_57"/>
      <sheetName val="km22+671_78-km22+713_32"/>
      <sheetName val="tô_rôiDY"/>
      <sheetName val="T_K_H_T_T5"/>
      <sheetName val="T_K_T7"/>
      <sheetName val="TK_T6"/>
      <sheetName val="T_K_T5"/>
      <sheetName val="Bang_thong_ke_hang_ton"/>
      <sheetName val="thong_ke_"/>
      <sheetName val="T_KT04"/>
      <sheetName val="Dinh_ha_nha"/>
      <sheetName val="Km282-Km3"/>
      <sheetName val="[IBASE2_XLS}BHXH"/>
      <sheetName val="_tuanM"/>
      <sheetName val="Tuan_1_01"/>
      <sheetName val="Tuan_3_01_"/>
      <sheetName val="Tuan_5_06_"/>
      <sheetName val="Tuan_6_06__"/>
      <sheetName val="Tuan_7_06_"/>
      <sheetName val="Tuan_7_06__(2)"/>
      <sheetName val="Tuan10,06_"/>
      <sheetName val="Tuan11,06__"/>
      <sheetName val="Bao_cao_DD_31_3_06"/>
      <sheetName val="Bao_cao_DD_30_4_06"/>
      <sheetName val="Bao_cao_DD_31_5_06_"/>
      <sheetName val="Bao_cao_Quy_I-06"/>
      <sheetName val="Bao_cao_DD_30_6_06"/>
      <sheetName val="Bao_cao_DD_31_7_06"/>
      <sheetName val="2_74"/>
      <sheetName val="THU_T12"/>
      <sheetName val="CHI_T12"/>
      <sheetName val="THU_T11"/>
      <sheetName val="CHI_T11"/>
      <sheetName val="THU_T10"/>
      <sheetName val="CHI_T10"/>
      <sheetName val="THU_T9"/>
      <sheetName val="CHI_T9"/>
      <sheetName val="THU_T8"/>
      <sheetName val="CHI_T8"/>
      <sheetName val="THU_T7"/>
      <sheetName val="CHI_T7"/>
      <sheetName val="THU_T6"/>
      <sheetName val="CHI_T6"/>
      <sheetName val="THU_T5"/>
      <sheetName val="CHI_T5"/>
      <sheetName val="THU_T4"/>
      <sheetName val="CHI_T4"/>
      <sheetName val="THU_T3"/>
      <sheetName val="CHI_T3"/>
      <sheetName val="THU_T2"/>
      <sheetName val="CHI_T2"/>
      <sheetName val="THU_T1"/>
      <sheetName val="CHI_T1"/>
      <sheetName val="CDSM_(2)"/>
      <sheetName val="02_1"/>
      <sheetName val="2_1"/>
      <sheetName val="2_3"/>
      <sheetName val="02_3"/>
      <sheetName val="B_01"/>
      <sheetName val="B_03"/>
      <sheetName val="D_13"/>
      <sheetName val="BTH_Phieu_thu"/>
      <sheetName val="BTH_Phieu_chi"/>
      <sheetName val="SCT_NVL"/>
      <sheetName val="NK_SO_CAI"/>
      <sheetName val="SCT_TK_331"/>
      <sheetName val="So_CFSXKD"/>
      <sheetName val="SCT__TK_131"/>
      <sheetName val="So_TGNH_2003"/>
      <sheetName val="So_quy_TM_2002"/>
      <sheetName val="The_tinh_Z"/>
      <sheetName val="So_kho_nguyen_vat_lieu"/>
      <sheetName val="BTH_NVL"/>
      <sheetName val="So_theo_doi_thue_GTGT"/>
      <sheetName val="BC_thanh_QT_hoa_don_nam_2003"/>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KHVô_XL"/>
      <sheetName val="Coc_6"/>
      <sheetName val="THT_nam_04"/>
      <sheetName val="luongt_13"/>
      <sheetName val="LUONG_1"/>
      <sheetName val="LUONG_2"/>
      <sheetName val="LUONG_3"/>
      <sheetName val="Luong_4"/>
      <sheetName val="CTP_4"/>
      <sheetName val="Anca_4"/>
      <sheetName val="THUONG_TET"/>
      <sheetName val="Deo_nai"/>
      <sheetName val="CKD_than"/>
      <sheetName val="CTT_Thong_nhat"/>
      <sheetName val="CTT_Nui_beo"/>
      <sheetName val="CTT_cao_son"/>
      <sheetName val="CTT_Khe_cham"/>
      <sheetName val="XNxlva_sxthanKCII"/>
      <sheetName val="Cam_Y_ut_KC"/>
      <sheetName val="CTxay_lap_mo_CP"/>
      <sheetName val="CTdo_luong_GDSP"/>
      <sheetName val="Dong_bac"/>
      <sheetName val="Cac_cang_UT_mua_than_Dong_bac"/>
      <sheetName val="cua_hang_vtu"/>
      <sheetName val="Khach_hang_le_"/>
      <sheetName val="nhat_ky_5"/>
      <sheetName val="cac_cong_ty_van_tai"/>
      <sheetName val="For_Summary"/>
      <sheetName val="For_Summary(KG)"/>
      <sheetName val="PP_Cloth"/>
      <sheetName val="Mix-PP_Cloth"/>
      <sheetName val="Material_Price-PP"/>
      <sheetName val="QD_cua_HDQT_(ÿÿ"/>
      <sheetName val="ÿÿÿÿi_ngoai_tongÿÿ2)"/>
      <sheetName val="GIA_뭼UOC"/>
      <sheetName val="Soqu"/>
      <sheetName val="HD_CTrinh1"/>
      <sheetName val="HD_benA"/>
      <sheetName val="Theodoi_HD"/>
      <sheetName val="Theodoi_HD_(2)"/>
      <sheetName val="nphuocb 4"/>
      <sheetName val="XXXXXX?X"/>
      <sheetName val="tien "/>
      <sheetName val="T6-99_x0000__x0000__x0000__x0000__x0000__x0000__x0000__x0000__x0000__x0000_ _x0000__x0012_[IBASE2.XLS]T"/>
      <sheetName val="T4-99_x0005__x0000__x0000_T5-99"/>
      <sheetName val="[IBASE2.XLS뭝êm283-Km284"/>
      <sheetName val="CHITIET VL-NCHT1 (2)"/>
      <sheetName val="NEW-PANEL"/>
      <sheetName val="KH-Q1,Q2,01"/>
      <sheetName val=" Njinh"/>
      <sheetName val="L]gngT2"/>
      <sheetName val="VT,NC,M"/>
      <sheetName val="Cong tron۬_x0000_100"/>
      <sheetName val="GiaVL"/>
      <sheetName val="Cong tron D100_x000e__x0000__x0000_Cong tron D150"/>
      <sheetName val="Sat tron"/>
      <sheetName val="Candoi-60-342"/>
      <sheetName val="9cauTV"/>
      <sheetName val="DN"/>
      <sheetName val="VP-MM"/>
      <sheetName val="BC6tT52 (_x0000__x0000_"/>
      <sheetName val="Cong_tron_D100___Cong_tron_D1_2"/>
      <sheetName val="Km282-Km_x0003_3"/>
      <sheetName val="_x0005_"/>
      <sheetName val="thong ke"/>
      <sheetName val="Soqu_x0005_"/>
      <sheetName val="tien uong"/>
      <sheetName val="Y_BA"/>
      <sheetName val="DMT"/>
      <sheetName val="T6-99 _x0012_[IBASE2.XLS]T"/>
      <sheetName val="T4-99_x0005_T5-99"/>
      <sheetName val="Cong tron۬100"/>
      <sheetName val="Cong tron D100_x000e_Cong tron D150"/>
      <sheetName val="BC6tT52 ("/>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8">
          <cell r="AH58" t="str">
            <v>EPCP</v>
          </cell>
          <cell r="AI58" t="str">
            <v>EPOXY-PHENOLIC CURED PRIMER .</v>
          </cell>
          <cell r="AJ58" t="str">
            <v>4691(Ar-910)</v>
          </cell>
          <cell r="AK58" t="str">
            <v>1060</v>
          </cell>
          <cell r="AL58" t="str">
            <v>76</v>
          </cell>
          <cell r="AM58">
            <v>1</v>
          </cell>
          <cell r="AN58">
            <v>17.3</v>
          </cell>
          <cell r="AO58">
            <v>19.2</v>
          </cell>
          <cell r="AP58">
            <v>30.9</v>
          </cell>
          <cell r="AQ58">
            <v>43.35</v>
          </cell>
          <cell r="AR58">
            <v>31.25</v>
          </cell>
          <cell r="AS58">
            <v>25.89</v>
          </cell>
          <cell r="AT58">
            <v>750</v>
          </cell>
          <cell r="AU58">
            <v>600</v>
          </cell>
          <cell r="AV58">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69">
          <cell r="AH69" t="str">
            <v>VZCP</v>
          </cell>
          <cell r="AI69" t="str">
            <v>CHLORINATED RUBBER BASE M.I.O.COATING</v>
          </cell>
          <cell r="AJ69" t="str">
            <v>4693(Ar-930)</v>
          </cell>
          <cell r="AK69" t="str">
            <v>1452(RF-68)</v>
          </cell>
          <cell r="AL69" t="str">
            <v>600</v>
          </cell>
          <cell r="AM69">
            <v>1</v>
          </cell>
          <cell r="AN69">
            <v>16.399999999999999</v>
          </cell>
          <cell r="AO69">
            <v>13.2</v>
          </cell>
          <cell r="AP69">
            <v>14.8</v>
          </cell>
          <cell r="AQ69">
            <v>37.799999999999997</v>
          </cell>
          <cell r="AR69">
            <v>37.880000000000003</v>
          </cell>
          <cell r="AS69">
            <v>33.72</v>
          </cell>
          <cell r="AT69">
            <v>620</v>
          </cell>
          <cell r="AU69">
            <v>500</v>
          </cell>
          <cell r="AV69">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t="str">
            <v>4340(U-400)</v>
          </cell>
          <cell r="AK71" t="str">
            <v>SP34(VA-51)</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8">
          <cell r="AT88">
            <v>640</v>
          </cell>
          <cell r="AU88">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99">
          <cell r="AT99">
            <v>500</v>
          </cell>
          <cell r="AU99">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refreshError="1"/>
      <sheetData sheetId="611" refreshError="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refreshError="1"/>
      <sheetData sheetId="751" refreshError="1"/>
      <sheetData sheetId="752" refreshError="1"/>
      <sheetData sheetId="753" refreshError="1"/>
      <sheetData sheetId="754" refreshError="1"/>
      <sheetData sheetId="755"/>
      <sheetData sheetId="756"/>
      <sheetData sheetId="757"/>
      <sheetData sheetId="758"/>
      <sheetData sheetId="759"/>
      <sheetData sheetId="760"/>
      <sheetData sheetId="761"/>
      <sheetData sheetId="762"/>
      <sheetData sheetId="763" refreshError="1"/>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sheetData sheetId="784"/>
      <sheetData sheetId="785"/>
      <sheetData sheetId="786"/>
      <sheetData sheetId="787"/>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efreshError="1"/>
      <sheetData sheetId="814" refreshError="1"/>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refreshError="1"/>
      <sheetData sheetId="908"/>
      <sheetData sheetId="909"/>
      <sheetData sheetId="910"/>
      <sheetData sheetId="911"/>
      <sheetData sheetId="912"/>
      <sheetData sheetId="913"/>
      <sheetData sheetId="914"/>
      <sheetData sheetId="915"/>
      <sheetData sheetId="916" refreshError="1"/>
      <sheetData sheetId="917" refreshError="1"/>
      <sheetData sheetId="918"/>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refreshError="1"/>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refreshError="1"/>
      <sheetData sheetId="977" refreshError="1"/>
      <sheetData sheetId="978"/>
      <sheetData sheetId="979"/>
      <sheetData sheetId="980"/>
      <sheetData sheetId="981"/>
      <sheetData sheetId="982"/>
      <sheetData sheetId="983"/>
      <sheetData sheetId="984" refreshError="1"/>
      <sheetData sheetId="985" refreshError="1"/>
      <sheetData sheetId="986" refreshError="1"/>
      <sheetData sheetId="987" refreshError="1"/>
      <sheetData sheetId="988"/>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sheetData sheetId="1221"/>
      <sheetData sheetId="1222"/>
      <sheetData sheetId="1223"/>
      <sheetData sheetId="1224" refreshError="1"/>
      <sheetData sheetId="1225"/>
      <sheetData sheetId="1226" refreshError="1"/>
      <sheetData sheetId="1227"/>
      <sheetData sheetId="1228" refreshError="1"/>
      <sheetData sheetId="1229" refreshError="1"/>
      <sheetData sheetId="1230" refreshError="1"/>
      <sheetData sheetId="1231" refreshError="1"/>
      <sheetData sheetId="1232" refreshError="1"/>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sheetData sheetId="1250"/>
      <sheetData sheetId="1251"/>
      <sheetData sheetId="1252"/>
      <sheetData sheetId="1253"/>
      <sheetData sheetId="1254" refreshError="1"/>
      <sheetData sheetId="1255"/>
      <sheetData sheetId="1256"/>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sheetData sheetId="1676"/>
      <sheetData sheetId="1677"/>
      <sheetData sheetId="1678"/>
      <sheetData sheetId="1679"/>
      <sheetData sheetId="1680" refreshError="1"/>
      <sheetData sheetId="1681" refreshError="1"/>
      <sheetData sheetId="1682" refreshError="1"/>
      <sheetData sheetId="1683" refreshError="1"/>
      <sheetData sheetId="1684"/>
      <sheetData sheetId="1685" refreshError="1"/>
      <sheetData sheetId="1686" refreshError="1"/>
      <sheetData sheetId="1687" refreshError="1"/>
      <sheetData sheetId="1688" refreshError="1"/>
      <sheetData sheetId="1689" refreshError="1"/>
      <sheetData sheetId="1690" refreshError="1"/>
      <sheetData sheetId="1691" refreshError="1"/>
      <sheetData sheetId="1692"/>
      <sheetData sheetId="1693"/>
      <sheetData sheetId="1694" refreshError="1"/>
      <sheetData sheetId="1695"/>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Thai Hoa 2.xls聝ctTBA"/>
      <sheetName val="tientet"/>
      <sheetName val="hochieu"/>
      <sheetName val="Sodu"/>
      <sheetName val="Sodu (2)"/>
      <sheetName val="Sodu t8"/>
      <sheetName val="THluong (2)"/>
      <sheetName val="THluong (3)"/>
      <sheetName val="Sodu t8 (2)"/>
      <sheetName val="Sodu t9(3)"/>
      <sheetName val="Sodu t11"/>
      <sheetName val="Sheet6"/>
      <sheetName val="Sheet7"/>
      <sheetName val="Sheet8"/>
      <sheetName val="Sheet9"/>
      <sheetName val="Sheet10"/>
      <sheetName val="XL4Poppy"/>
      <sheetName val="T1-2004"/>
      <sheetName val="T2"/>
      <sheetName val="T3"/>
      <sheetName val="quy1"/>
      <sheetName val="T4"/>
      <sheetName val="T5"/>
      <sheetName val="T6"/>
      <sheetName val="Quý 2"/>
      <sheetName val="6Thang"/>
      <sheetName val="T7"/>
      <sheetName val="Sheet3"/>
      <sheetName val="Sheet2"/>
      <sheetName val="cham diem"/>
      <sheetName val="5T"/>
      <sheetName val="00000000"/>
      <sheetName val="CNV nu"/>
      <sheetName val="CN nu 1"/>
      <sheetName val="CN nu 2"/>
      <sheetName val="XL4Test5"/>
      <sheetName val="THctihiphiV"/>
      <sheetName val="TTTram"/>
      <sheetName val="ESTI."/>
      <sheetName val="DI-ESTI"/>
      <sheetName val="ma-pt"/>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Ctinh 10kV"/>
      <sheetName val="[Thai Hoa 2.xls?ctTBA"/>
      <sheetName val="ctTÊA"/>
      <sheetName val="THcthet"/>
      <sheetName val="ESTI_"/>
      <sheetName val="DI_ESTI"/>
      <sheetName val="TT35"/>
      <sheetName val="V.phi"/>
      <sheetName val="DV-T-D"/>
      <sheetName val="bcnoitru"/>
      <sheetName val="bcng.tru"/>
      <sheetName val="Sheet5"/>
      <sheetName val="Sheet11"/>
      <sheetName val="Sheet12"/>
      <sheetName val="Sheet13"/>
      <sheetName val="Sheet14"/>
      <sheetName val="Sheet15"/>
      <sheetName val="Sheet16"/>
      <sheetName val="qui_1"/>
      <sheetName val="qui_2"/>
      <sheetName val="qui_3"/>
      <sheetName val="Qui_4"/>
      <sheetName val="Thanh_ly"/>
      <sheetName val="XXXXXXXX"/>
      <sheetName val="_Thai Hoa 2.xls聝ctTBA"/>
      <sheetName val="_Thai Hoa 2.xls_ctTBA"/>
      <sheetName val="Sodu t( (2)"/>
      <sheetName val="Tai khoan"/>
      <sheetName val="Chart1"/>
      <sheetName val="mong + than"/>
      <sheetName val="h thien tt"/>
      <sheetName val="hoµn thien x trat"/>
      <sheetName val="~         "/>
      <sheetName val="_Thai Hoa 2.xls?ctTBA"/>
      <sheetName val="GVL"/>
      <sheetName val="Gia"/>
      <sheetName val="tra-vat-lieu"/>
      <sheetName val="Dm mui"/>
      <sheetName val="Don gia"/>
      <sheetName val="BT-DSPK"/>
      <sheetName val="LS 31.12.02"/>
      <sheetName val="IBASE"/>
      <sheetName val="THctiet_(2)"/>
      <sheetName val="bia_(4)"/>
      <sheetName val="[Thai_Hoa_2_xls聝ctTBA"/>
      <sheetName val="Sheet1"/>
      <sheetName val="Sheet4"/>
      <sheetName val="CD_x0000__x0000_"/>
      <sheetName val="ken=&quot;6595b64144ccf1df&quot;,type=&quot;wi"/>
      <sheetName val="Tĵ"/>
      <sheetName val="TT04"/>
      <sheetName val="tienluong"/>
      <sheetName val="dtxl"/>
      <sheetName val="FX FWD KS"/>
      <sheetName val="ERP"/>
      <sheetName val="BCD"/>
      <sheetName val="SOCAI"/>
      <sheetName val="B02I"/>
      <sheetName val="B02II"/>
      <sheetName val="PL-KT"/>
      <sheetName val="B03"/>
      <sheetName val="B05a"/>
      <sheetName val="B06I"/>
      <sheetName val="B06II"/>
      <sheetName val="B06III"/>
      <sheetName val="THKphi"/>
      <sheetName val="KKTM"/>
      <sheetName val="BClai"/>
      <sheetName val="anca"/>
      <sheetName val="ctp"/>
      <sheetName val="®«chai"/>
      <sheetName val="cbl"/>
      <sheetName val="BHYT"/>
      <sheetName val="hdthuviec"/>
      <sheetName val="luong"/>
      <sheetName val="luong7"/>
      <sheetName val="ma_pt"/>
      <sheetName val="TTDR22"/>
      <sheetName val="chitiet"/>
      <sheetName val="CHIET TINH TBA "/>
      <sheetName val="CHIET TINH DZ 0,4 KV "/>
      <sheetName val="CHIET TINH DZ 35 KV"/>
      <sheetName val="CHIET TINH CCT "/>
      <sheetName val="DEF"/>
      <sheetName val="[Thai Hoa 2.xlsã¢ctTBA"/>
      <sheetName val="[Thai Hoa 2.xlsÂctTBA"/>
      <sheetName val="_Thai_Hoa_2_xls聝ctTBA"/>
      <sheetName val=""/>
      <sheetName val="Recon"/>
      <sheetName val="ChitietQui4_01"/>
      <sheetName val="NuocGN"/>
      <sheetName val="NNgung"/>
      <sheetName val="Bia-thau"/>
      <sheetName val="KKKKKKKK"/>
      <sheetName val="nifests\x86_microsoft.windows.c"/>
      <sheetName val="CNV nw"/>
      <sheetName val="[Thai Hoa 2.xlsÂƒctTBA"/>
      <sheetName val="Sode t8 (2)"/>
      <sheetName val="CD??"/>
      <sheetName val="B×a"/>
      <sheetName val="THQT"/>
      <sheetName val="GiaiThich"/>
      <sheetName val="QSQT"/>
      <sheetName val="BCQS"/>
      <sheetName val="GTQS"/>
      <sheetName val="L SQ"/>
      <sheetName val="L CN"/>
      <sheetName val="L CNV"/>
      <sheetName val=" PC luong "/>
      <sheetName val="PCkhac"/>
      <sheetName val="SHP"/>
      <sheetName val="QY"/>
      <sheetName val="PCHSQ"/>
      <sheetName val="DS PCTHD"/>
      <sheetName val="AnNV"/>
      <sheetName val="AnDHai"/>
      <sheetName val="AnOm"/>
      <sheetName val="Thu BH"/>
      <sheetName val="PL"/>
      <sheetName val="RQ"/>
      <sheetName val="BHXH"/>
      <sheetName val="000000000000"/>
      <sheetName val="100000000000"/>
      <sheetName val="200000000000"/>
      <sheetName val="300000000000"/>
      <sheetName val="_Thai Hoa 2.xlsã¢ctTBA"/>
      <sheetName val="_Thai Hoa 2.xlsÂctTBA"/>
      <sheetName val="_Thai Hoa 2.xlsÂƒctTBA"/>
      <sheetName val="bom_dau"/>
      <sheetName val="nifests_x86_microsoft.windows.c"/>
      <sheetName val="TONGKE1P"/>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_x0018_L4Poppy"/>
      <sheetName val="S.lan"/>
      <sheetName val="CD__"/>
      <sheetName val="[Thai_Hoa_2_xls?ctTBA"/>
      <sheetName val="_Thai_Hoa_2_xls?ctTBA"/>
      <sheetName val="Sodu_(2)"/>
      <sheetName val="Sodu_t8"/>
      <sheetName val="THluong_(2)"/>
      <sheetName val="THluong_(3)"/>
      <sheetName val="Sodu_t8_(2)"/>
      <sheetName val="Sodu_t9(3)"/>
      <sheetName val="Sodu_t11"/>
      <sheetName val="CNV_nu"/>
      <sheetName val="CN_nu_1"/>
      <sheetName val="CN_nu_2"/>
      <sheetName val="Quý_2"/>
      <sheetName val="cham_diem"/>
      <sheetName val="Thai Hoa 2"/>
      <sheetName val="T?"/>
      <sheetName val="BANGMA"/>
      <sheetName val="MTL$-INTER"/>
      <sheetName val="_Thai_Hoa_2_xls_ctTBA"/>
      <sheetName val="T_"/>
      <sheetName val="????????"/>
      <sheetName val="Q~t"/>
      <sheetName val="[Thai Hoa 2.xls]nifests\x86_mic"/>
      <sheetName val="[Thai Hoa 2.xls][Thai Hoa 2.xls"/>
      <sheetName val="________"/>
      <sheetName val="_Thai Hoa 2.xls_nifests_x86_mic"/>
      <sheetName val="_Thai Hoa 2.xls__Thai Hoa 2.xls"/>
      <sheetName val="NEW-PANEL"/>
      <sheetName val="DG "/>
      <sheetName val="Tra_bang"/>
      <sheetName val="Tien Luong"/>
      <sheetName val="Ctinh_10kV"/>
      <sheetName val="ESTI_1"/>
      <sheetName val="Sodu_t(_(2)"/>
      <sheetName val="mong_+_than"/>
      <sheetName val="h_thien_tt"/>
      <sheetName val="hoµn_thien_x_trat"/>
      <sheetName val="~_________"/>
      <sheetName val="Tai_khoan"/>
      <sheetName val="Tj"/>
      <sheetName val="MTO REV.2(ARMOR)"/>
      <sheetName val="CJV nu"/>
      <sheetName val="BGVL"/>
      <sheetName val="ken__6595b64144ccf1df__type___2"/>
      <sheetName val="[Thai Hoa 2.xls]nifests_x86_m_2"/>
      <sheetName val="[Thai Hoa 2.xls]_Thai_Hoa_2_x_2"/>
      <sheetName val="CD_x005f_x0000__x005f_x0000_"/>
      <sheetName val="_x005f_x0018_L4Poppy"/>
      <sheetName val="CD"/>
      <sheetName val="_x0000__x0000__x0000__x0000__x0000__x0000__x0000__x0000_"/>
      <sheetName val="CD_x0000_"/>
      <sheetName val="CHITIET VL-NC-TT1p"/>
      <sheetName val="TONGKE3p"/>
      <sheetName val="_Thai Hoa 2.xls_nifests_x86_m_2"/>
      <sheetName val="_Thai Hoa 2.xls__Thai_Hoa_2_x_2"/>
      <sheetName val="ken__6595b64144ccf1df__type___3"/>
      <sheetName val="DGVT"/>
      <sheetName val="KH-Q1,Q2,01"/>
      <sheetName val="Tong_ke"/>
      <sheetName val="Bai xi"/>
      <sheetName val="PTDG"/>
      <sheetName val="BK-C T"/>
      <sheetName val="CHITIET-DZ04"/>
      <sheetName val="2000전체분"/>
      <sheetName val="2000년1차"/>
      <sheetName val="Input"/>
      <sheetName val="Currency"/>
      <sheetName val="vat tu"/>
      <sheetName val="NC"/>
      <sheetName val="GiaVL"/>
      <sheetName val="GVT"/>
      <sheetName val="[Thai Hoa 2.xls]nifests_x86_m_3"/>
      <sheetName val="[Thai Hoa 2.xls]_Thai_Hoa_2_x_3"/>
      <sheetName val="58-2015-QĐ-UBND "/>
      <sheetName val="DLNS"/>
      <sheetName val="Loading"/>
      <sheetName val="Thuc thanh"/>
      <sheetName val="ken__6595b64144ccf1df__type___4"/>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efreshError="1"/>
      <sheetData sheetId="161" refreshError="1"/>
      <sheetData sheetId="162" refreshError="1"/>
      <sheetData sheetId="163" refreshError="1"/>
      <sheetData sheetId="164" refreshError="1"/>
      <sheetData sheetId="165"/>
      <sheetData sheetId="166" refreshError="1"/>
      <sheetData sheetId="167"/>
      <sheetData sheetId="168" refreshError="1"/>
      <sheetData sheetId="169"/>
      <sheetData sheetId="170" refreshError="1"/>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refreshError="1"/>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400-415.37"/>
      <sheetName val="KL NR2"/>
      <sheetName val="NR2 565 PQ DQ"/>
      <sheetName val="565 DD"/>
      <sheetName val="M2-415.37"/>
      <sheetName val="Cong"/>
      <sheetName val="507 PQ"/>
      <sheetName val="507 DD"/>
      <sheetName val=" Subbase"/>
      <sheetName val="NR2"/>
      <sheetName val="NEW-PANEL"/>
      <sheetName val="TN"/>
      <sheetName val="ND"/>
      <sheetName val="VL"/>
      <sheetName val="THCP"/>
      <sheetName val="BQT"/>
      <sheetName val="RG"/>
      <sheetName val="Sheet3"/>
      <sheetName val="BCVT"/>
      <sheetName val="BKHD"/>
      <sheetName val="GVL"/>
      <sheetName val="KQHDKD"/>
      <sheetName val="KHOI_DONG"/>
      <sheetName val="Inctiettk"/>
      <sheetName val="cd taikhoan"/>
      <sheetName val="NK_CHUNG"/>
      <sheetName val="CD_PSINH"/>
      <sheetName val="CDKT"/>
      <sheetName val="MAKHACH"/>
      <sheetName val="TH_CNO"/>
      <sheetName val="MTL$-INTER"/>
      <sheetName val="Phu cap"/>
      <sheetName val="phu cap nam"/>
      <sheetName val="Mau 1 PGD"/>
      <sheetName val="Mau 2PGD"/>
      <sheetName val="Mau 3 PGD"/>
      <sheetName val="mau so 01A"/>
      <sheetName val="mau so 2"/>
      <sheetName val="mau so 3"/>
      <sheetName val="PCCM"/>
      <sheetName val="DOAM0654CAS"/>
      <sheetName val="hold5"/>
      <sheetName val="hold6"/>
      <sheetName val="VC"/>
      <sheetName val="chitiet"/>
      <sheetName val="tienluong"/>
      <sheetName val="C/ngty"/>
      <sheetName val=""/>
      <sheetName val="DI-ESTI"/>
      <sheetName val="Phung Thi HIen 18(2_x0009_"/>
      <sheetName val="Le Tri An 2_x0011_(2)"/>
      <sheetName val="H/ang Van Chuong 22(2)"/>
      <sheetName val="Le_x0000_Huu Hoa 25(2)"/>
      <sheetName val="Hoang Van Chuong _x0000_2(2)"/>
      <sheetName val="X_x0000_4Test5"/>
      <sheetName val="Phung Thi HIen 18(2 "/>
      <sheetName val="Nguyen Duy Lien ႀ￸(2)"/>
      <sheetName val="Nguyen Duy Lien ??(2)"/>
      <sheetName val="Le"/>
      <sheetName val="DG chi tiet"/>
      <sheetName val="ଶᐭ8"/>
      <sheetName val="klnd"/>
      <sheetName val="DTmd"/>
      <sheetName val="ptvt"/>
      <sheetName val="thnl"/>
      <sheetName val="htxl"/>
      <sheetName val="bvl"/>
      <sheetName val="kpct"/>
      <sheetName val="THKP"/>
      <sheetName val="Le?Huu Hoa 25(2)"/>
      <sheetName val="??8"/>
      <sheetName val="Hoang Van Chuong ?2(2)"/>
      <sheetName val="X?4Test5"/>
      <sheetName val="sat"/>
      <sheetName val="Le Huu Thuy 2_x0019_(2)"/>
      <sheetName val="TT"/>
      <sheetName val="DI_ESTI"/>
      <sheetName val="Le Tat Ve M.M (1ÿÿ"/>
      <sheetName val="Le ThÿÿNhan M.M (12)"/>
      <sheetName val="LIST"/>
      <sheetName val="SPL4"/>
      <sheetName val="Tra_bang"/>
      <sheetName val="Le Thi Ly 23(2_x0009_"/>
      <sheetName val="BTH phi"/>
      <sheetName val="BLT phi"/>
      <sheetName val="phi,le phi"/>
      <sheetName val="Bien Lai TON"/>
      <sheetName val="BCQT "/>
      <sheetName val="Giay di duong"/>
      <sheetName val="BC QT cua tung ap"/>
      <sheetName val="GIAO CHI TIEU THU QUY 07"/>
      <sheetName val="BANG TONG HOP GIAY NOP TIEN"/>
      <sheetName val="CSDL"/>
      <sheetName val="BK"/>
      <sheetName val="PNK"/>
      <sheetName val="PXK"/>
      <sheetName val="PTL"/>
      <sheetName val="NXT"/>
      <sheetName val="STH131"/>
      <sheetName val="MAU PX"/>
      <sheetName val="331"/>
      <sheetName val="tra-vat-lieu"/>
      <sheetName val="PTDG"/>
      <sheetName val="LDC"/>
      <sheetName val="LDB"/>
      <sheetName val="LDA"/>
      <sheetName val="LD"/>
      <sheetName val="Sbq18"/>
      <sheetName val="Le Heu Hoa 25(2_x0009_"/>
      <sheetName val="Hoang Thi Binh 08(2)"/>
      <sheetName val="Truot_nen"/>
      <sheetName val="DD 10KV"/>
      <sheetName val="XJ74"/>
      <sheetName val="C_ngty"/>
      <sheetName val="H_ang Van Chuong 22(2)"/>
      <sheetName val="Hoang Van Chuong "/>
      <sheetName val="X"/>
      <sheetName val="13)8"/>
      <sheetName val="_x0011_3-8"/>
      <sheetName val="IBASE"/>
      <sheetName val="T11,12-2001"/>
      <sheetName val="General"/>
      <sheetName val="Nguyen Duy Lien __(2)"/>
      <sheetName val="Le_Huu Hoa 25(2)"/>
      <sheetName val="__8"/>
      <sheetName val="Hoang Van Chuong _2(2)"/>
      <sheetName val="X_4Test5"/>
      <sheetName val="NR2Ƞ565 PQ DQ"/>
      <sheetName val="Girder"/>
      <sheetName val="THONG KE"/>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Pham Thi Thuong  M.M (7i"/>
      <sheetName val="Le Thi Nha_x0000__x0000_f_x0000__x0001__x0000__x0000_"/>
      <sheetName val="_x0002__x0000_"/>
      <sheetName val="ptdg "/>
      <sheetName val="ptke"/>
      <sheetName val="SOKT-Q3CT"/>
      <sheetName val="ma_pt"/>
      <sheetName val="MïJule2"/>
      <sheetName val="Le Thi Ly 23(2 "/>
      <sheetName val="N61"/>
      <sheetName val="VL10KV"/>
      <sheetName val="TBA 250"/>
      <sheetName val="VL 0_4KV"/>
      <sheetName val="VLCong to"/>
      <sheetName val="Chi Tiet"/>
      <sheetName val="PR THIEU(2)"/>
      <sheetName val="Book 1 Summary"/>
      <sheetName val="KEM NGHIEN GIA CONG"/>
      <sheetName val="ESTI."/>
      <sheetName val="DMTK"/>
      <sheetName val="Sheet26"/>
      <sheetName val="NHATKYC"/>
      <sheetName val="ctTBA"/>
      <sheetName val="_x0004_OAM0654CAS"/>
      <sheetName val="FD"/>
      <sheetName val="GI"/>
      <sheetName val="EE (3)"/>
      <sheetName val="PAVEMENT"/>
      <sheetName val="TRAFFIC"/>
      <sheetName val="Dinh nghia"/>
      <sheetName val="SumSBU"/>
      <sheetName val="NR2?565 PQ DQ"/>
      <sheetName val="Parem"/>
      <sheetName val="Le_x0000_Huu Hanh 16(1)"/>
      <sheetName val="Le Thi_x0000_Nhan M.M (12)"/>
      <sheetName val="Pham ThiðThuong  M.M (7)"/>
      <sheetName val="Le Tat Ve M.M (19)"/>
      <sheetName val="Le Thi Nha??f?_x0001_??"/>
      <sheetName val="_x0002_?"/>
      <sheetName val="Le Thi Nha"/>
      <sheetName val="Le Thi Nha?f?_x0001_?"/>
      <sheetName val="400-015.37"/>
      <sheetName val="Pham Thi(Thuong  M.M (7)"/>
      <sheetName val="DTCT"/>
      <sheetName val="Tables"/>
      <sheetName val="ma-pt"/>
      <sheetName val="28-8_x0000__x0000__x0000__x0000__x0000__x0000__x0000__x0000__x0000__x0000__x0000__x0000_㢈ȣ_x0000__x0004__x0000__x0000__x0000__x0000__x0000__x0000_䴀ȣ_x0000__x0000__x0000_"/>
      <sheetName val="Look_up_table"/>
      <sheetName val="hgld5"/>
      <sheetName val="MTO REV.2(ARMOR)"/>
      <sheetName val="Module#"/>
      <sheetName val="tra_vat_lieu"/>
      <sheetName val="nhap theo ngay vao"/>
      <sheetName val="MTO REV.0"/>
      <sheetName val="Le Heu Hoa 25(2 "/>
      <sheetName val="DANGBAN"/>
      <sheetName val="Pham T(i Thuong  M.M (7)"/>
      <sheetName val="Le2_x0000__x0000_ Hoa 25(2)"/>
      <sheetName val="so chi tiet"/>
      <sheetName val="DULIEU"/>
      <sheetName val="NR2_565 PQ DQ"/>
      <sheetName val="Le Thi Nha__f__x0001___"/>
      <sheetName val="_x0002__"/>
      <sheetName val="Le?Huu Hanh 16(1)"/>
      <sheetName val="Le Thi?Nhan M.M (12)"/>
      <sheetName val="BDMTK"/>
      <sheetName val="SOKTMAY"/>
      <sheetName val="SUMMARY-BILL4"/>
      <sheetName val="Doan Van ࡃhin 13(1)"/>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cd_taikhoan1"/>
      <sheetName val="Phu_cap1"/>
      <sheetName val="phu_cap_nam1"/>
      <sheetName val="Mau_1_PGD1"/>
      <sheetName val="Mau_2PGD1"/>
      <sheetName val="Mau_3_PGD1"/>
      <sheetName val="mau_so_01A1"/>
      <sheetName val="mau_so_21"/>
      <sheetName val="mau_so_31"/>
      <sheetName val="Hoang_Van_Chuong_2(2)"/>
      <sheetName val="Phung_Thi_HIen_18(2_1"/>
      <sheetName val="Le_Tri_An_2(2)"/>
      <sheetName val="H/ang_Van_Chuong_22(2)"/>
      <sheetName val="LeHuu_Hoa_25(2)"/>
      <sheetName val="Phung_Thi_HIen_18(2_"/>
      <sheetName val="Nguyen_Duy_Lien_ႀ￸(2)"/>
      <sheetName val="Nguyen_Duy_Lien_??(2)"/>
      <sheetName val="DG_chi_tiet"/>
      <sheetName val="Le?Huu_Hoa_25(2)"/>
      <sheetName val="Le_Huu_Thuy_2(2)"/>
      <sheetName val="BTH_phi"/>
      <sheetName val="BLT_phi"/>
      <sheetName val="phi,le_phi"/>
      <sheetName val="Bien_Lai_TON"/>
      <sheetName val="BCQT_"/>
      <sheetName val="Giay_di_duong"/>
      <sheetName val="BC_QT_cua_tung_ap"/>
      <sheetName val="GIAO_CHI_TIEU_THU_QUY_07"/>
      <sheetName val="BANG_TONG_HOP_GIAY_NOP_TIEN"/>
      <sheetName val="Le_Tat_Ve_M_M_(1ÿÿ"/>
      <sheetName val="Le_ThÿÿNhan_M_M_(12)"/>
      <sheetName val="Le_Thi_Ly_23(2_1"/>
      <sheetName val="Hoang_Van_Chuong_?2(2)"/>
      <sheetName val="H_ang_Van_Chuong_22(2)"/>
      <sheetName val="Hoang_Van_Chuong_"/>
      <sheetName val="MAU_PX"/>
      <sheetName val="KEM_NGHIEN_GIA_CONG"/>
      <sheetName val="NR2Ƞ565_PQ_DQ"/>
      <sheetName val="Nguyen_Duy_Lien___(2)"/>
      <sheetName val="Le_Huu_Hoa_25(2)2"/>
      <sheetName val="Hoang_Van_Chuong__2(2)"/>
      <sheetName val="Le_Thi_Nhaf"/>
      <sheetName val="OAM0654CAS"/>
      <sheetName val="DD_10KV"/>
      <sheetName val="Pham_Thi_Thuong__M_M_(7i"/>
      <sheetName val="3-8"/>
      <sheetName val="Le_Heu_Hoa_25(2_"/>
      <sheetName val="Hoang_Thi_Binh_08(2)"/>
      <sheetName val="THONG_KE"/>
      <sheetName val="PR_THIEU(2)"/>
      <sheetName val="Le_Thi_Nha"/>
      <sheetName val="TBA_250"/>
      <sheetName val="VL_0_4KV"/>
      <sheetName val="VLCong_to"/>
      <sheetName val="Le_Thi_Ly_23(2_"/>
      <sheetName val="Le_Thi_Nha??f???"/>
      <sheetName val="?"/>
      <sheetName val="12KV"/>
      <sheetName val="28-8????????????㢈ȣ?_x0004_??????䴀ȣ???"/>
      <sheetName val="Modulm3"/>
      <sheetName val="Le Hue Hanh 16(2)"/>
      <sheetName val="NHATKY"/>
      <sheetName val="Le Thi"/>
      <sheetName val="Le2"/>
      <sheetName val="Le2?? Hoa 25(2)"/>
      <sheetName val="Le_Huu Hanh 16(1)"/>
      <sheetName val="Loading"/>
      <sheetName val="Solieu"/>
      <sheetName val="BAOCAO"/>
      <sheetName val="phu_x0000_cap nam"/>
      <sheetName val="Le Thi Nha_f__x0001__"/>
      <sheetName val="Main"/>
      <sheetName val="Xuly_DTHU"/>
      <sheetName val="?_x0000__x0000_6_x0000__x0000__x0000__x0000__x0000__x0000__x0000__x0000__x0000__x0000__x0000__x0000__x0000__x0000__x0000__x0013_[SOKT-Q3CT."/>
      <sheetName val="Le Thi_Nhan M.M (12)"/>
      <sheetName val="Le2__ Hoa 25(2)"/>
      <sheetName val="pp1p"/>
      <sheetName val="pp3p "/>
      <sheetName val="pp3p_NC"/>
      <sheetName val="ppht"/>
      <sheetName val="phu?cap nam"/>
      <sheetName val="Nhat ky - socai thang 2"/>
      <sheetName val="Sheet7"/>
      <sheetName val="nhat ky so cai thang 1"/>
      <sheetName val="Nhat ky so cai thang3"/>
      <sheetName val="Sheet6"/>
      <sheetName val="Sheet5"/>
      <sheetName val="Sheet4"/>
      <sheetName val="thang1-06"/>
      <sheetName val="thang2-06"/>
      <sheetName val="thang3-06"/>
      <sheetName val="thang4-06"/>
      <sheetName val="LỚP 74 HKI"/>
      <sheetName val="LỚP 74 HKII"/>
      <sheetName val="CẢ NĂM 74 "/>
      <sheetName val="LỚP 75 HKI"/>
      <sheetName val="LỚP 75 HKII"/>
      <sheetName val="CẢ NĂM 75"/>
      <sheetName val="Gia thau "/>
      <sheetName val="17-9_x0000_Ǝ鞜_x000c_饼Ǝ⳪_x000c_"/>
      <sheetName val="NKC"/>
      <sheetName val="KKKKKKKK"/>
      <sheetName val="t-h HA THE"/>
      <sheetName val="#REF!"/>
      <sheetName val="Mau mo)"/>
      <sheetName val="28-8____________㢈ȣ__x0004_______䴀ȣ___"/>
      <sheetName val="Le _x0014_hi Nhan M.M (12)"/>
      <sheetName val="tygia"/>
      <sheetName val="Phung_Thi_HIen_18(2 "/>
      <sheetName val="H/ang_Van_Chuong_22(2)1"/>
      <sheetName val="Le_Tat_Ve_M_M_(1ÿÿ1"/>
      <sheetName val="Le_ThÿÿNhan_M_M_(12)1"/>
      <sheetName val="THONG_KE1"/>
      <sheetName val="Phung_Thi_HIen_18(2_2"/>
      <sheetName val="Nguyen_Duy_Lien_ႀ￸(2)1"/>
      <sheetName val="Nguyen_Duy_Lien_??(2)1"/>
      <sheetName val="DG_chi_tiet1"/>
      <sheetName val="tuong"/>
      <sheetName val="Le Huu Thuy 2_x005f_x0019_(2)"/>
      <sheetName val="Phung Thi HIen 18(2_x005f_x0009_"/>
      <sheetName val="Le Tri An 2_x005f_x0011_(2)"/>
      <sheetName val="Le Thi Ly 23(2_x005f_x0009_"/>
      <sheetName val="Thuc thanh"/>
      <sheetName val="NHAAN"/>
      <sheetName val="Chi_Tiet"/>
      <sheetName val="3-_x0019_"/>
      <sheetName val="_x0012_2-8"/>
      <sheetName val="???6???????????????_x0013_[SOKT-Q3CT."/>
      <sheetName val="Hoang Van Chuong 2(2)"/>
      <sheetName val="_x0002_"/>
      <sheetName val="17-9?Ǝ鞜_x000c_饼Ǝ⳪_x000c_"/>
      <sheetName val="[SOKT-Q3CT.xls}KQHDKD"/>
      <sheetName val="Le Thi Nha_x0000_f_x0000__x0001__x0000_"/>
      <sheetName val="Tai_khoan2"/>
      <sheetName val="So_KT2"/>
      <sheetName val="tong_hop2"/>
      <sheetName val="phan_tich_DG2"/>
      <sheetName val="gia_vat_lieu2"/>
      <sheetName val="gia_xe_may2"/>
      <sheetName val="gia_nhan_cong2"/>
      <sheetName val="Do_Thi_Tho_M_M_(1)2"/>
      <sheetName val="Nguyen_Van_Ly_M_M_(2)2"/>
      <sheetName val="Dinh_Van_Hai_M_M_(3)2"/>
      <sheetName val="Tran_Van_Thai__M_M_(4)_2"/>
      <sheetName val="Tran_Thi_lan__M_M_(5)_2"/>
      <sheetName val="Pham_Thi_Thin__M_M_(6)2"/>
      <sheetName val="Pham_Thi_Thuong__M_M_(7)2"/>
      <sheetName val="le_Thi_Thuc__M_M_(8)2"/>
      <sheetName val="Ngo_Van_Nhan_M_M_(9)2"/>
      <sheetName val="Le_Tat_Ve_M_M_(10)2"/>
      <sheetName val="phu"/>
      <sheetName val="_SOKT-Q3CT.xls}KQHDKD"/>
      <sheetName val="_x0011_4-8"/>
      <sheetName val="ptdg _x0000__x0000__x0000__x0000__x0000__x0000__x0000__x0000__x0000__x0009__x0000_邜Ͱp_x0004__x0000__x0000__x0000__x0000__x0000__x0000_樘Ͳ_x0000__x0000__x0000_"/>
      <sheetName val="ptdg _x0000__x0000__x0000__x0000__x0000__x0000__x0000__x0000__x0000_ _x0000_邜Ͱp_x0004__x0000__x0000__x0000__x0000__x0000__x0000_樘Ͳ_x0000__x0000__x0000_"/>
      <sheetName val="Doan Van ?hin 13(1)"/>
      <sheetName val="NR2?565_PQ_DQ"/>
      <sheetName val="????????"/>
      <sheetName val="_"/>
      <sheetName val="1_x0013_-8"/>
      <sheetName val="0_x0013_-8"/>
      <sheetName val="10_x0010_00000"/>
      <sheetName val="Dinh Van HAi M.M (_x0013_)"/>
      <sheetName val="Pham Thi_x0000_Thin  M.M (6)"/>
      <sheetName val="le Thi Thuc _x0000_M.M (8)"/>
      <sheetName val="Dinh Van Ranh_x0000_14(1)"/>
      <sheetName val="Le Huu Hanh_x0000_16(2)"/>
      <sheetName val="Phung Thi Hien_x0000_18(2)"/>
      <sheetName val="Le Tri An 21(2_x0009_"/>
      <sheetName val="Le Tri An 21(2 "/>
      <sheetName val="X4Test5"/>
      <sheetName val="_x0000__x0000__x0000__x0000__x0000__x0000__x0000__x0000_"/>
      <sheetName val="Pha-_Thi_Thin__M_M_(6)1"/>
      <sheetName val="PNT-QUOT-#3"/>
      <sheetName val="COAT&amp;WRAP-QIOT-#3"/>
      <sheetName val="GFA 1"/>
      <sheetName val="Le _x0002__x0002__x0000__x0000_NîZ_x0000_&quot;_x0000__x0002__x0000_"/>
      <sheetName val="_x0003__x0000__x0000_138_x0002__x000d_"/>
      <sheetName val="17-9_x0000_Ǝ鞜_x000c_饼_x0000__x0000_ﾈ"/>
      <sheetName val="17-9_x0000_Ǝ鞜_x000c_饼䘭盼"/>
      <sheetName val="17-9_x0000_Ǝ鞜_x000c_饼_x0000__x0000_剈"/>
      <sheetName val="[SOKT-Q3CT.xls]C/ngty"/>
      <sheetName val="[SOKT-Q3CT.xls]H/ang Van Chuong"/>
      <sheetName val="[SOKT-Q3CT.xls]H/ang_Van_Chuong"/>
      <sheetName val="_x005f_x0002_"/>
      <sheetName val="_x005f_x0011_3-8"/>
      <sheetName val="Brief"/>
      <sheetName val="TT04"/>
      <sheetName val="CHIET TINH DZ 10 KV"/>
      <sheetName val="Hoang Van Chuong _x005f_x0000_2(2)"/>
      <sheetName val="X_x005f_x0000_4Test5"/>
      <sheetName val="Nguyen_Duy_Lien_x0005__x0000_Ԁ_x0000__x0000_栚_x0002_"/>
      <sheetName val="Support"/>
      <sheetName val="ptvl"/>
      <sheetName val="ptm"/>
      <sheetName val="TVL"/>
      <sheetName val="Bang khoi luong"/>
      <sheetName val="DM Chi phi"/>
      <sheetName val="_x0005_"/>
      <sheetName val="28_8__________________________2"/>
      <sheetName val="28_8__________________________3"/>
      <sheetName val="V_lieu"/>
      <sheetName val="[SOKT-Q3CT.xls][SOKT-Q3CT.xls]C"/>
      <sheetName val="[SOKT-Q3CT.xls][SOKT-Q3CT.xls]H"/>
      <sheetName val="28-8_x0000__x0000__x0000__x0000__x0000__x0000__x0000__x0000__x0000__x0000__x0000__x0000_??_x0000__x0004__x0000__x0000__x0000__x0000__x0000__x0000_??_x0000__x0000__x0000_"/>
      <sheetName val="17-9_x0000_??_x000c_???_x000c_"/>
      <sheetName val="28-8???????????????_x0004_???????????"/>
      <sheetName val="17-9???_x000c_???_x000c_"/>
      <sheetName val="Le_Tat_Ve_M_M_(11)2"/>
      <sheetName val="Le_Thi_Nhan_M_M_(12)2"/>
      <sheetName val="Le_Thi_Nhan_12(2)2"/>
      <sheetName val="Doan_Van_Chin_13(1)2"/>
      <sheetName val="Doan_Van_Chin_13(2)2"/>
      <sheetName val="Dinh_Van_Ranh_14(1)2"/>
      <sheetName val="Nguyen_Duy_Lien_15(2)2"/>
      <sheetName val="Le_Huu_Hanh_16(1)2"/>
      <sheetName val="Le_Huu_Hanh_16(2)2"/>
      <sheetName val="Le_Tat_Ve_17(2)2"/>
      <sheetName val="Phung_Thi_Hien_18(1)2"/>
      <sheetName val="Phung_Thi_Hien_18(2)2"/>
      <sheetName val="Ngo_Xuan_Dap_19(2)2"/>
      <sheetName val="Le_Huu_Hung_20(2)2"/>
      <sheetName val="Le_Tri_An_21(2)2"/>
      <sheetName val="Hoang_Van_Chuong_22(2)2"/>
      <sheetName val="Le_Thi_Ly_23(2)2"/>
      <sheetName val="Vu_Dinh_Tre_24(2)2"/>
      <sheetName val="Le_Huu_Hoa_25(2)3"/>
      <sheetName val="Le_Tat_Ve_26(2)2"/>
      <sheetName val="PTdg(nenduong)"/>
      <sheetName val="bangluong"/>
      <sheetName val="Le Tat Ve M.M (1??"/>
      <sheetName val="Le Th??Nhan M.M (12)"/>
      <sheetName val="_x0003__x0000__x0000_138_x0002__x000a_"/>
      <sheetName val="Le_Heu_Hoa_25(2_1"/>
      <sheetName val="_x0003__x0000__x0000_138_x0002_ "/>
      <sheetName val="28_8____________㢈ȣ________䴀ȣ__2"/>
      <sheetName val="QL60-TRAVINH(X)"/>
      <sheetName val="LeHuu Hoa 25(2)"/>
      <sheetName val="Le Thi Nhaf_x0001_"/>
      <sheetName val="LeHuu Hanh 16(1)"/>
      <sheetName val="Le ThiNhan M.M (12)"/>
      <sheetName val="phucap nam"/>
      <sheetName val="?6_x0013_[SOKT-Q3CT."/>
      <sheetName val="ptdg  邜Ͱp_x0004_樘Ͳ"/>
      <sheetName val="Le _x0002__x0002_NîZ&quot;_x0002_"/>
      <sheetName val="_x0003_138_x0002__x000d_"/>
      <sheetName val="Pham ThiThin  M.M (6)"/>
      <sheetName val="le Thi Thuc M.M (8)"/>
      <sheetName val="Dinh Van Ranh14(1)"/>
      <sheetName val="Le Huu Hanh16(2)"/>
      <sheetName val="Phung Thi Hien18(2)"/>
      <sheetName val="28-8??_x0004_??"/>
      <sheetName val="17-9??_x000c_???_x000c_"/>
      <sheetName val="_x0003_138_x0002__x000a_"/>
      <sheetName val="_x0003_138_x0002_ "/>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sheetData sheetId="167"/>
      <sheetData sheetId="168"/>
      <sheetData sheetId="169" refreshError="1"/>
      <sheetData sheetId="170"/>
      <sheetData sheetId="171"/>
      <sheetData sheetId="172"/>
      <sheetData sheetId="173"/>
      <sheetData sheetId="174"/>
      <sheetData sheetId="175"/>
      <sheetData sheetId="176" refreshError="1"/>
      <sheetData sheetId="177"/>
      <sheetData sheetId="178" refreshError="1"/>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refreshError="1"/>
      <sheetData sheetId="192"/>
      <sheetData sheetId="193"/>
      <sheetData sheetId="194" refreshError="1"/>
      <sheetData sheetId="195" refreshError="1"/>
      <sheetData sheetId="196" refreshError="1"/>
      <sheetData sheetId="197" refreshError="1"/>
      <sheetData sheetId="198"/>
      <sheetData sheetId="199"/>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refreshError="1"/>
      <sheetData sheetId="229"/>
      <sheetData sheetId="230"/>
      <sheetData sheetId="231" refreshError="1"/>
      <sheetData sheetId="232" refreshError="1"/>
      <sheetData sheetId="233"/>
      <sheetData sheetId="234" refreshError="1"/>
      <sheetData sheetId="235" refreshError="1"/>
      <sheetData sheetId="236" refreshError="1"/>
      <sheetData sheetId="237" refreshError="1"/>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refreshError="1"/>
      <sheetData sheetId="348" refreshError="1"/>
      <sheetData sheetId="349" refreshError="1"/>
      <sheetData sheetId="350" refreshError="1"/>
      <sheetData sheetId="351"/>
      <sheetData sheetId="352"/>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refreshError="1"/>
      <sheetData sheetId="528"/>
      <sheetData sheetId="529" refreshError="1"/>
      <sheetData sheetId="530"/>
      <sheetData sheetId="531" refreshError="1"/>
      <sheetData sheetId="532" refreshError="1"/>
      <sheetData sheetId="533"/>
      <sheetData sheetId="534" refreshError="1"/>
      <sheetData sheetId="535"/>
      <sheetData sheetId="536" refreshError="1"/>
      <sheetData sheetId="537"/>
      <sheetData sheetId="538"/>
      <sheetData sheetId="539"/>
      <sheetData sheetId="540"/>
      <sheetData sheetId="541"/>
      <sheetData sheetId="542"/>
      <sheetData sheetId="543"/>
      <sheetData sheetId="544"/>
      <sheetData sheetId="545"/>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refreshError="1"/>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refreshError="1"/>
      <sheetData sheetId="662"/>
      <sheetData sheetId="663" refreshError="1"/>
      <sheetData sheetId="664"/>
      <sheetData sheetId="665" refreshError="1"/>
      <sheetData sheetId="666"/>
      <sheetData sheetId="667" refreshError="1"/>
      <sheetData sheetId="668"/>
      <sheetData sheetId="669"/>
      <sheetData sheetId="670" refreshError="1"/>
      <sheetData sheetId="671" refreshError="1"/>
      <sheetData sheetId="672" refreshError="1"/>
      <sheetData sheetId="673" refreshError="1"/>
      <sheetData sheetId="674" refreshError="1"/>
      <sheetData sheetId="675"/>
      <sheetData sheetId="676"/>
      <sheetData sheetId="677"/>
      <sheetData sheetId="678"/>
      <sheetData sheetId="679"/>
      <sheetData sheetId="680" refreshError="1"/>
      <sheetData sheetId="681" refreshError="1"/>
      <sheetData sheetId="682" refreshError="1"/>
      <sheetData sheetId="68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Q1,Q2,01"/>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thao do 35"/>
      <sheetName val="bia 35 thao do"/>
      <sheetName val="SL dau tien"/>
      <sheetName val="TH"/>
      <sheetName val="th CT"/>
      <sheetName val="DLC DIEN AP"/>
      <sheetName val="KP KS-TK"/>
      <sheetName val="KS-KT"/>
      <sheetName val="Phu luc 2"/>
      <sheetName val="Phu luc 3"/>
      <sheetName val="TH-KSDH"/>
      <sheetName val="Phu luc 4"/>
      <sheetName val="TH-KSDC"/>
      <sheetName val="Phu luc 2. a"/>
      <sheetName val="TKP"/>
      <sheetName val="chiet tinh"/>
      <sheetName val="Phuluc 1.a"/>
      <sheetName val="Phu luc 1.b"/>
      <sheetName val="DGKS_TT"/>
      <sheetName val="DINHMUC_KSDC"/>
      <sheetName val="DINHMUC_KSDH"/>
      <sheetName val="DG_VTTB"/>
      <sheetName val="HSDC GOC"/>
      <sheetName val="HS Dia ban"/>
      <sheetName val="HSKVUC"/>
      <sheetName val="DGVCTC 67"/>
      <sheetName val="DLNS"/>
      <sheetName val="chiet tinh KS"/>
      <sheetName val="CPTV"/>
      <sheetName val="LP-BTC"/>
      <sheetName val="VC VT_TB"/>
      <sheetName val="vc vat tu CHUNG "/>
      <sheetName val="Trung chuyen"/>
      <sheetName val="Gvlcht"/>
      <sheetName val="T T CL VC DZ 22"/>
      <sheetName val="CPDB"/>
      <sheetName val="Kho Tam"/>
      <sheetName val="bia22KV"/>
      <sheetName val="SLVC-22"/>
      <sheetName val="VCDD_22"/>
      <sheetName val="Chlech -22"/>
      <sheetName val="TNGHIEM 22"/>
      <sheetName val="chi tiet dz 22 kv"/>
      <sheetName val="vt 22"/>
      <sheetName val="TH dz 22"/>
      <sheetName val="PQ tuyen"/>
      <sheetName val="DG vat tu"/>
      <sheetName val="EA"/>
      <sheetName val="DG 89"/>
      <sheetName val="Bia 0,4"/>
      <sheetName val="SLVC_0.4"/>
      <sheetName val="VCDD_0.4"/>
      <sheetName val="Ch lech -0,4"/>
      <sheetName val="TNGHIEM 0,4"/>
      <sheetName val="DM 67"/>
      <sheetName val="CHITIET 0.4 KV"/>
      <sheetName val="VT ds 0,4"/>
      <sheetName val="Th 0,4"/>
      <sheetName val="TONG DZ 0.4 KV"/>
      <sheetName val="TONG KE DZ 22 KV"/>
      <sheetName val="DM 85"/>
      <sheetName val="SLVC TBA"/>
      <sheetName val="VCDD_TBA"/>
      <sheetName val="chi tiet TBA"/>
      <sheetName val="VT_TB TBA"/>
      <sheetName val="Bia TBA"/>
      <sheetName val="Bia  160"/>
      <sheetName val="Bia  100"/>
      <sheetName val="Bia 75"/>
      <sheetName val="Bia 50"/>
      <sheetName val="Bia 31,5"/>
      <sheetName val="Bia 25"/>
      <sheetName val="Bia 15"/>
      <sheetName val="TH 160"/>
      <sheetName val="TH 100"/>
      <sheetName val="TH 75"/>
      <sheetName val="TH 50"/>
      <sheetName val="TH 31,5"/>
      <sheetName val="TH 25"/>
      <sheetName val="TH 15"/>
      <sheetName val="DM 66"/>
      <sheetName val="chitietdatdao"/>
      <sheetName val="DTCD"/>
      <sheetName val="kl tt"/>
      <sheetName val="TH VT22"/>
      <sheetName val="TH VT0,4"/>
      <sheetName val="Dutoan KL"/>
      <sheetName val="PT VATTU"/>
      <sheetName val="DG CANTHO"/>
      <sheetName val="Cuoc VC"/>
      <sheetName val="TH Vattu"/>
      <sheetName val="TMDT"/>
      <sheetName val="MAHIEU"/>
      <sheetName val="TK kinh phi"/>
      <sheetName val="vankhuon"/>
      <sheetName val="Sheet1"/>
      <sheetName val="Sheet2"/>
      <sheetName val="Sheet3"/>
      <sheetName val="Sheet4"/>
      <sheetName val="Sheet5"/>
      <sheetName val="Sheet6"/>
      <sheetName val="Sheet7"/>
      <sheetName val="Sheet8"/>
      <sheetName val="Sheet9"/>
      <sheetName val="Sheet10"/>
      <sheetName val="Sheet11"/>
      <sheetName val="ct luong "/>
      <sheetName val="Nhap 6T"/>
      <sheetName val="baocaochinh(qui1.05) (DC)"/>
      <sheetName val="Ctuluongq.1.05"/>
      <sheetName val="BANG PHAN BO qui1.05(DC)"/>
      <sheetName val="BANG PHAN BO quiII.05"/>
      <sheetName val="bao cac cinh Qui II-2005"/>
      <sheetName val="DSach"/>
      <sheetName val="Sen"/>
      <sheetName val="Sen (2)"/>
      <sheetName val="Phe duyet"/>
      <sheetName val="XXXXXXXX"/>
      <sheetName val="DN bo-sung"/>
      <sheetName val="Tong-hợp vạt tư xa,cođe,Ađiem"/>
      <sheetName val="Lá-xích"/>
      <sheetName val="Phân công vông việc các tổ"/>
      <sheetName val="Bulông-Anten-dây co"/>
      <sheetName val="tu-dieu-khien-PX3"/>
      <sheetName val="Cot-angten-day-co"/>
      <sheetName val="00000000"/>
      <sheetName val="xuat hang26.09.2008 (2)"/>
      <sheetName val="kl tung pđ krhn"/>
      <sheetName val="BK TBPHAP"/>
      <sheetName val="Tong-h_p v_t tu xa,code,Adiem"/>
      <sheetName val="Phân công vông vi_c các t_"/>
      <sheetName val="CHITIET VL-NC-TT1p"/>
      <sheetName val="kl tung pd krhn"/>
      <sheetName val="Vi Thanh-Can Tho"/>
      <sheetName val="KLHT"/>
      <sheetName val="KPVC-BD "/>
      <sheetName val="Cửa van vận hành"/>
      <sheetName val="Cửa van sửa chữa"/>
      <sheetName val="THANG LEO LO THONG KHI"/>
      <sheetName val="Khe Luới &amp; Gầu"/>
      <sheetName val="Khe van sửa chữa"/>
      <sheetName val="Khe van vận hành"/>
      <sheetName val="Lưới chắn rác"/>
      <sheetName val="~         "/>
      <sheetName val="CDD-khe van"/>
      <sheetName val="BẢNG TỔNG HỢP"/>
      <sheetName val="khoi luong"/>
      <sheetName val="MTL$-INTER"/>
      <sheetName val="Bang chiet tinh TBA"/>
      <sheetName val="gvl"/>
      <sheetName val="Chitiet"/>
      <sheetName val="Dongia"/>
      <sheetName val="CT-35"/>
      <sheetName val="Tong-h_p v_t tý xa,coðe,Aðiem"/>
      <sheetName val="kl tung pð krhn"/>
      <sheetName val="C_a van v_n hành"/>
      <sheetName val="C_a van s_a ch_a"/>
      <sheetName val="Khe Lu_i &amp; G_u"/>
      <sheetName val="Khe van s_a ch_a"/>
      <sheetName val="Khe van v_n hành"/>
      <sheetName val="Lý_i ch_n rác"/>
      <sheetName val="B_NG T_NG H_P"/>
      <sheetName val="MTP"/>
      <sheetName val="DGXDCB_DD"/>
      <sheetName val="chitimc"/>
      <sheetName val="T.So_chung"/>
      <sheetName val="dg-VTu"/>
      <sheetName val="SUM"/>
      <sheetName val="Dutoan_KL"/>
      <sheetName val="PT_VATTU"/>
      <sheetName val="DG_CANTHO"/>
      <sheetName val="Cuoc_VC"/>
      <sheetName val="TH_Vattu"/>
      <sheetName val="TK_kinh_phi"/>
      <sheetName val="CHITIET_VL-NC-TT1p"/>
      <sheetName val="ct_luong_"/>
      <sheetName val="Nhap_6T"/>
      <sheetName val="baocaochinh(qui1_05)_(DC)"/>
      <sheetName val="Ctuluongq_1_05"/>
      <sheetName val="BANG_PHAN_BO_qui1_05(DC)"/>
      <sheetName val="BANG_PHAN_BO_quiII_05"/>
      <sheetName val="bao_cac_cinh_Qui_II-2005"/>
      <sheetName val="Sen_(2)"/>
      <sheetName val="Phe_duyet"/>
      <sheetName val="DN_bo-sung"/>
      <sheetName val="Tong-hợp_vạt_tư_xa,cođe,Ađiem"/>
      <sheetName val="Phân_công_vông_việc_các_tổ"/>
      <sheetName val="Bulông-Anten-dây_co"/>
      <sheetName val="Vi_Thanh-Can_Tho"/>
      <sheetName val="xuat_hang26_09_2008_(2)"/>
      <sheetName val="kl_tung_pđ_krhn"/>
      <sheetName val="BK_TBPHAP"/>
      <sheetName val="Tong-h_p_v_t_tu_xa,code,Adiem"/>
      <sheetName val="Phân_công_vông_vi_c_các_t_"/>
      <sheetName val="kl_tung_pd_krhn"/>
      <sheetName val="Cửa_van_vận_hành"/>
      <sheetName val="Cửa_van_sửa_chữa"/>
      <sheetName val="THANG_LEO_LO_THONG_KHI"/>
      <sheetName val="Khe_Luới_&amp;_Gầu"/>
      <sheetName val="Khe_van_sửa_chữa"/>
      <sheetName val="Khe_van_vận_hành"/>
      <sheetName val="Lưới_chắn_rác"/>
      <sheetName val="~_________"/>
      <sheetName val="CDD-khe_van"/>
      <sheetName val="BẢNG_TỔNG_HỢP"/>
      <sheetName val="khoi_luong"/>
      <sheetName val="KPVC-BD_"/>
      <sheetName val="T_So_chung"/>
      <sheetName val="CHITIET VL-NC-TT -1p"/>
      <sheetName val="CHITIET VL-NC-TT-3p"/>
      <sheetName val="CUOC"/>
      <sheetName val="Macro1"/>
      <sheetName val="Macro2"/>
      <sheetName val="Macro3"/>
      <sheetName val="TienLuong"/>
      <sheetName val="Thuvien"/>
      <sheetName val="VT Phụ"/>
      <sheetName val="BKCT"/>
      <sheetName val="Ray cau truc chan de"/>
      <sheetName val="50000000"/>
      <sheetName val="Năp khe và nắp kho"/>
      <sheetName val="THKL ĐT"/>
      <sheetName val="khe van cung"/>
      <sheetName val="Chốt treo van cung"/>
      <sheetName val="Chốt treo xy lanh"/>
      <sheetName val="Cua nhan nuoc"/>
      <sheetName val="10000000"/>
      <sheetName val="20000000"/>
      <sheetName val="30000000"/>
      <sheetName val="40000000"/>
      <sheetName val="XL4Test5"/>
      <sheetName val="DTHH"/>
      <sheetName val="Chiet tinh dz35"/>
      <sheetName val="dg67-1"/>
      <sheetName val="Tiepdia"/>
      <sheetName val="dmuc"/>
      <sheetName val="vankh}on"/>
      <sheetName val="Open"/>
      <sheetName val="Function"/>
      <sheetName val="Noisuy-LLL"/>
      <sheetName val="TH VL, NC, DDHT Thanhphuoc"/>
      <sheetName val="Load"/>
      <sheetName val="Don gia"/>
      <sheetName val="Tong-h?p v?t tu xa,code,Adiem"/>
      <sheetName val="Phân công vông vi?c các t?"/>
      <sheetName val="Tong-h?p v?t tý xa,coðe,Aðiem"/>
      <sheetName val="C?a van v?n hành"/>
      <sheetName val="C?a van s?a ch?a"/>
      <sheetName val="Khe Lu?i &amp; G?u"/>
      <sheetName val="Khe van s?a ch?a"/>
      <sheetName val="Khe van v?n hành"/>
      <sheetName val="Lý?i ch?n rác"/>
      <sheetName val="B?NG T?NG H?P"/>
      <sheetName val="nen"/>
      <sheetName val="mat"/>
      <sheetName val="cong"/>
      <sheetName val="vua"/>
      <sheetName val="rph"/>
      <sheetName val="dtoan"/>
      <sheetName val="dtoan -ctiet"/>
      <sheetName val="dt-kphi"/>
      <sheetName val="dt-kphi (2)"/>
      <sheetName val="dt-kphi-ctiet"/>
      <sheetName val="bth-kphi"/>
      <sheetName val="XL4Poppy"/>
      <sheetName val="TSCD DUNG CHUNG "/>
      <sheetName val="KHKHAUHAOTSCHUNG"/>
      <sheetName val="TSCDTOAN NHA MAY"/>
      <sheetName val="CPSXTOAN BO SP"/>
      <sheetName val="PBCPCHUNG CHO CAC DTUONG"/>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Congty"/>
      <sheetName val="VPPN"/>
      <sheetName val="XN74"/>
      <sheetName val="XN54"/>
      <sheetName val="XN33"/>
      <sheetName val="NK96"/>
      <sheetName val="KluongKm2,4"/>
      <sheetName val="B.cao"/>
      <sheetName val="T.tiet"/>
      <sheetName val="T.N"/>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YEU TO CONG"/>
      <sheetName val="TD 3DIEM"/>
      <sheetName val="TD 2DIEM"/>
      <sheetName val="dn"/>
      <sheetName val="DU TOAN"/>
      <sheetName val="CHI TIET"/>
      <sheetName val="KLnt"/>
      <sheetName val="PHAN TICH"/>
      <sheetName val=""/>
      <sheetName val="solieu"/>
      <sheetName val="VL"/>
      <sheetName val="PLV"/>
      <sheetName val="DTCTtaluy"/>
      <sheetName val="KLDGTT&lt;120%"/>
      <sheetName val="PL2"/>
      <sheetName val="DTnen"/>
      <sheetName val="PL"/>
      <sheetName val="THKL nghiemthu"/>
      <sheetName val="DTCTtaluy (2)"/>
      <sheetName val="KLDGTT&lt;120% (2)"/>
      <sheetName val="TH (2)"/>
      <sheetName val="XXXXXXX0"/>
      <sheetName val="XXXXXXX1"/>
      <sheetName val="Sheet12"/>
      <sheetName val="Sheet13"/>
      <sheetName val="Sheet14"/>
      <sheetName val="Sheet15"/>
      <sheetName val="Sheet16"/>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ptvl0-1"/>
      <sheetName val="0-1"/>
      <sheetName val="ptvl4-5"/>
      <sheetName val="4-5"/>
      <sheetName val="ptvl3-4"/>
      <sheetName val="3-4"/>
      <sheetName val="ptvl2-3"/>
      <sheetName val="2-3"/>
      <sheetName val="vlcong"/>
      <sheetName val="ptvl1-2"/>
      <sheetName val="1-2"/>
      <sheetName val="dt-iphi"/>
      <sheetName val="ìtoan"/>
      <sheetName val="TO HUNG"/>
      <sheetName val="CONGNHAN NE"/>
      <sheetName val="XINGUYEP"/>
      <sheetName val="TH331"/>
      <sheetName val="Sheet3 (2)"/>
      <sheetName val="Kluong"/>
      <sheetName val="Giatri"/>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PL tham dinh"/>
      <sheetName val="THDT"/>
      <sheetName val="KSTK"/>
      <sheetName val="DTCT"/>
      <sheetName val="PTVL"/>
      <sheetName val="Bu VC"/>
      <sheetName val="luong"/>
      <sheetName val="PTDG"/>
      <sheetName val="60000000"/>
      <sheetName val="70000000"/>
      <sheetName val="80000000"/>
      <sheetName val="90000000"/>
      <sheetName val="a0000000"/>
      <sheetName val="rph (2)"/>
      <sheetName val="dap"/>
      <sheetName val="gpmb"/>
      <sheetName val="dt-kphi-iso-tong"/>
      <sheetName val="dt-kphi-iso-ctiet"/>
      <sheetName val="Sheet_x0001_1"/>
      <sheetName val="FPPN"/>
      <sheetName val="CHI"/>
      <sheetName val="ESTI."/>
      <sheetName val="DI-ESTI"/>
      <sheetName val="gia"/>
      <sheetName val="sut&lt;100"/>
      <sheetName val="sut duong"/>
      <sheetName val="sut am"/>
      <sheetName val="bu lun"/>
      <sheetName val="xoi lo chan ke"/>
      <sheetName val="GTXL"/>
      <sheetName val="TDT"/>
      <sheetName val="Don gia chi tiet"/>
      <sheetName val="Du thau"/>
      <sheetName val="Tro giup"/>
      <sheetName val="CRC"/>
      <sheetName val="GIATRI-DAILY"/>
      <sheetName val="NVBH KHAC"/>
      <sheetName val="NVBH HOAN"/>
      <sheetName val="TONKHODAILY"/>
      <sheetName val="gvt"/>
      <sheetName val="ATGT"/>
      <sheetName val="DG-TH"/>
      <sheetName val="Tuong-chan"/>
      <sheetName val="Dau-cong"/>
      <sheetName val="dtoan (4)"/>
      <sheetName val="tmdtu"/>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DGCT_x0006_"/>
      <sheetName val="tra-vat-lieu"/>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P3-PanAn-Factored"/>
      <sheetName val="dam"/>
      <sheetName val="Mocantho"/>
      <sheetName val="MoQL91"/>
      <sheetName val="tru"/>
      <sheetName val="dg"/>
      <sheetName val="10mduongsaumo"/>
      <sheetName val="ctt"/>
      <sheetName val="thanmkhao"/>
      <sheetName val="monho"/>
      <sheetName val="HK1"/>
      <sheetName val="HK2"/>
      <sheetName val="CANAM"/>
      <sheetName val="NhapSl"/>
      <sheetName val="Nluc"/>
      <sheetName val="Tohop"/>
      <sheetName val="KT_Tthan"/>
      <sheetName val="Tra_TTTD"/>
      <sheetName val="bao cao ngay 13-02"/>
      <sheetName val="CBG"/>
      <sheetName val="PTCT"/>
      <sheetName val="T1"/>
      <sheetName val="T2"/>
      <sheetName val="T3"/>
      <sheetName val="T4"/>
      <sheetName val="T5"/>
      <sheetName val="T6"/>
      <sheetName val="T7"/>
      <sheetName val="T8"/>
      <sheetName val="T9"/>
      <sheetName val="T10"/>
      <sheetName val="T11"/>
      <sheetName val="T12"/>
      <sheetName val="t1.3"/>
      <sheetName val="tuong"/>
      <sheetName val="SPL4"/>
      <sheetName val="Nhap don gia VL dia _x0003_"/>
      <sheetName val="Phan tich don gia chi Uet"/>
      <sheetName val="GiaVL"/>
      <sheetName val="sut&lt;1 0"/>
      <sheetName val="PBCPCHUNG CHO CAC _x0007_{WÑNG"/>
      <sheetName val="Du_lieu"/>
      <sheetName val="nhan cong"/>
      <sheetName val="ma-pt"/>
      <sheetName val="`u lun"/>
      <sheetName val="She"/>
      <sheetName val="TT_35NH"/>
      <sheetName val="coc duc"/>
      <sheetName val="IBASE"/>
      <sheetName val="tai"/>
      <sheetName val="hoang"/>
      <sheetName val="hoang (2)"/>
      <sheetName val="hoang (3)"/>
      <sheetName val="NHAP"/>
      <sheetName val="dv-kphi-cviet"/>
      <sheetName val="bvh-kphi"/>
      <sheetName val="PCCPCHUNG CHO CAC DTUONG"/>
      <sheetName val="Piers of Main Flyower (1)"/>
      <sheetName val="TN"/>
      <sheetName val="ND"/>
      <sheetName val="Ё"/>
      <sheetName val="0"/>
      <sheetName val="Số liệu"/>
      <sheetName val="TKKYI"/>
      <sheetName val="TKKYII"/>
      <sheetName val="Tổng hợp theo học sinh"/>
      <sheetName val="XL4Test5 (2)"/>
      <sheetName val="ktduong"/>
      <sheetName val="cu"/>
      <sheetName val="KTcau2004"/>
      <sheetName val="KT2004XL#moi"/>
      <sheetName val="denbu"/>
      <sheetName val="thop"/>
      <sheetName val="Du toan chi tiet"/>
      <sheetName val="He so"/>
      <sheetName val="PL Vua"/>
      <sheetName val="DPD"/>
      <sheetName val="DgDuong"/>
      <sheetName val="dgmo-tru"/>
      <sheetName val="dgdam"/>
      <sheetName val="Dam-Mo-Tru"/>
      <sheetName val="DTDuong"/>
      <sheetName val="GTXLc"/>
      <sheetName val="CPXLk"/>
      <sheetName val="KPTH"/>
      <sheetName val="Bang KL ket cau"/>
      <sheetName val="CTC_x000f_NG_02"/>
      <sheetName val="_x0004_GCong"/>
      <sheetName val="ctTBA"/>
      <sheetName val="Khu xu ly nuoc THiep-XD"/>
      <sheetName val="Box-Girder"/>
      <sheetName val="Dbþgia"/>
      <sheetName val="Thuc thanh"/>
      <sheetName val="bth-kpha"/>
      <sheetName val="IN__x000e_X"/>
      <sheetName val="md5!-52"/>
      <sheetName val="coctuatrenda"/>
      <sheetName val="dtct cong"/>
      <sheetName val="_"/>
      <sheetName val="Phan tich don gia chi ˆUet"/>
      <sheetName val="_____x0001_"/>
      <sheetName val="NHTN"/>
      <sheetName val="QLDD"/>
      <sheetName val="Moi truong"/>
      <sheetName val="KHĐ"/>
      <sheetName val="3cau"/>
      <sheetName val="266+623"/>
      <sheetName val="TXL(266+623"/>
      <sheetName val="DDCT"/>
      <sheetName val="M"/>
      <sheetName val="vln"/>
      <sheetName val="CHI_TIET"/>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dt-kphi-ÿÿo-ctiet"/>
      <sheetName val="________x0001_______x0001_______x0001_______x0001_H-___"/>
      <sheetName val="She_t9"/>
      <sheetName val="10mduongsa{ío"/>
      <sheetName val="Sheet3ٺ_x0001_2)"/>
      <sheetName val="Pier"/>
      <sheetName val="Pile"/>
      <sheetName val="ptvì0-1"/>
      <sheetName val="CHI_x0000_TIET"/>
      <sheetName val="_x0000_Ё_x0000__x0000__x0000__x0000_䀤_x0001__x0000__x0000__x0000__x0000_䀶_x0001__x0000_晦晦晦䀙_x0001__x0000__x0000__x0000__x0000_㿰_x0001_H-_x0000_ਈ_x0000_"/>
      <sheetName val="Nhap don gia VL dia _x0003__x0000_uong"/>
      <sheetName val="She_x0000_t9"/>
      <sheetName val="_x0000_????_x0001__x0000__x0000__x0000__x0000_?_x0001_H-_x0000_?_x0000_????_x0001__x0000_????_x0001__x0000__x0000__x0000_"/>
      <sheetName val="Ё_x0000_䀤_x0001__x0000_䀶_x0001__x0000_晦晦晦䀙_x0001__x0000_㿰_x0001_H-_x0000_ਈ_x0000_ꏗ㵰휊䀁_x0001__x0000_尩슏⣵䀂"/>
      <sheetName val="0_x0000__x0000_ﱸ͕_x0000__x0004__x0000__x0000__x0000__x0000__x0000__x0000_͕_x0000__x0000__x0000__x0000__x0000__x0000__x0000__x0000_列͕_x0000__x0000__x0013__x0000__x0000__x0000_"/>
      <sheetName val="Du toan chi tiet_x0000_coc nuoc"/>
      <sheetName val="?_x0000_?_x0001__x0000_?_x0001__x0000_????_x0001__x0000_?_x0001_H-_x0000_?_x0000_????_x0001__x0000_????"/>
      <sheetName val="?"/>
      <sheetName val="????_x0001_"/>
      <sheetName val="_x0000_?_x0000__x0000__x0000__x0000_?_x0001__x0000__x0000__x0000__x0000_?_x0001__x0000_????_x0001__x0000__x0000__x0000__x0000_?_x0001_H-_x0000_?_x0000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_x0001_?????_x0001_?????_x0001_?????_x0001_H-???"/>
      <sheetName val="She?t9"/>
      <sheetName val="vua_x0000__x0000__x0000__x0000__x0000__x0000__x0000__x0000__x0000__x0000__x0000_韘࿊_x0000__x0004__x0000__x0000__x0000__x0000__x0000__x0000_酐࿊_x0000__x0000__x0000__x0000__x0000_"/>
      <sheetName val="NVBH(HOAN"/>
      <sheetName val="dt-cphi-ctieT"/>
      <sheetName val="Piers of Main Flylyer (1)"/>
      <sheetName val="TinhToan"/>
      <sheetName val="???_x0001_??_x0001_?????_x0001_??_x0001_H-???"/>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Giai trinh"/>
      <sheetName val="GTGT"/>
      <sheetName val="Mua vao TT"/>
      <sheetName val="Mua vao GTGT"/>
      <sheetName val="Bra"/>
      <sheetName val="BC HDon"/>
      <sheetName val="BC HDon Qui"/>
      <sheetName val="KE KHAI HDONG"/>
      <sheetName val="Recovered_Sheet1"/>
      <sheetName val="Recovered_Sheet2"/>
      <sheetName val="CDPS"/>
      <sheetName val="CPVUE_03"/>
      <sheetName val="T_x0004_ 3DIEM"/>
      <sheetName val="Rheet10"/>
      <sheetName val="KLD_x0007_TT&lt;120%"/>
      <sheetName val="dt-k0hi (2)"/>
      <sheetName val="DT_x0003_T_02"/>
      <sheetName val="S²_x0000__x0000_2"/>
      <sheetName val="fej"/>
      <sheetName val="DT1__x0010_3"/>
      <sheetName val="DGKE_00"/>
      <sheetName val="P4-T`nAn-Factored"/>
      <sheetName val="DEF"/>
      <sheetName val="[dtTKKT-98-106.xlsၝTHCDS11"/>
      <sheetName val="[dtTKKT-98-106.xls?THCDS11"/>
      <sheetName val="INV"/>
      <sheetName val="XXXXXXX2"/>
      <sheetName val="XXXXXXX3"/>
      <sheetName val="XXXXXXX4"/>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Giathanh1m3BT"/>
      <sheetName val="Tuong-ٺ_x0001_an"/>
      <sheetName val="KLDGTT&lt;1ü_x000c__x0000__x0000_(2)"/>
      <sheetName val="____x0001____x0001_______x0001____x0001_H-___"/>
      <sheetName val="ma_pt"/>
      <sheetName val="COC KHOAN0T5"/>
      <sheetName val="NKC"/>
      <sheetName val="SoCaiT"/>
      <sheetName val="THDU"/>
      <sheetName val="0000000!"/>
      <sheetName val="Quantity"/>
      <sheetName val="She%t11"/>
      <sheetName val="Nhap don gia VL dia áhuong"/>
      <sheetName val="uong mot ngay cong xay lap"/>
      <sheetName val="_x0000__x0000__x0000__x0000__x0000__x0000_??_x0000__x0000__x0013__x0000__x0000__x0000__x0000__x0000__x0000__x0000__x0000__x0000__x0000__x0000__x0000__x0000__x0000__x0000__x001f_[dtT"/>
      <sheetName val="CHI TI_x0000__x0000_"/>
      <sheetName val="TD &quot;DIEM"/>
      <sheetName val="Du toan chi tiet coc juoc"/>
      <sheetName val="Sheet1 (3)"/>
      <sheetName val="Sheet1 (2)"/>
      <sheetName val="Klu_x0016_4_x0000_DÀÀFN"/>
      <sheetName val="t1_3"/>
      <sheetName val="Don_gia_chi_tiet"/>
      <sheetName val="Du_thau"/>
      <sheetName val="Tro_giup"/>
      <sheetName val="sat"/>
      <sheetName val="ptvt"/>
      <sheetName val="MTO REV.2(ARMOR)"/>
      <sheetName val="Nhatkychung"/>
      <sheetName val="Eodule1"/>
      <sheetName val="DGAT_02"/>
      <sheetName val="Piers of Mai. Flyover (1)"/>
      <sheetName val="YE2_x0000__x0000_ CONG"/>
      <sheetName val="dt-kphi-isoiendo"/>
      <sheetName val="DG೼�_02"/>
      <sheetName val="S? li?u"/>
      <sheetName val="T?ng h?p theo h?c sinh"/>
      <sheetName val="ULIT"/>
      <sheetName val="Gca may Buu dien"/>
      <sheetName val="882"/>
      <sheetName val="Giamay"/>
      <sheetName val="TH_11"/>
      <sheetName val="CUAHANG"/>
      <sheetName val="MAKHACH"/>
      <sheetName val="[_x001e__x001e__x001e__x001e__x001e__x001e__x001e__x001e__x001e__x001e__x001e__x001e__x001e__x001e__x001e__x001e__x001e__x001e__x001e__x001e__x001e__x001e__x001e__x001e__x001e__x001e__x001e__x001e__x001e_"/>
      <sheetName val="_x001e__x001e__x001e__x001e__x001e__x001e__x001e__x001e__x001e__x001e__x001e__x001e__x001e__x001e__x001e__x001e__x001e__x001e__x001e__x001e__x001e__x001e__x001e__x001e__x001e__x001e__x001e__x001e__x001e__x001e_"/>
      <sheetName val="vua_x0000_韘࿊_x0000__x0004__x0000_酐࿊_x0000_須࿊_x0000__x0004__x0000__x0016_[dtTKKT-98-10"/>
      <sheetName val="0??ﱸ͕?_x0004_??????͕????????列͕??_x0013_???"/>
      <sheetName val="TM_JCTC"/>
      <sheetName val="KLDGTT&lt;1ü_x000c_??(2)"/>
      <sheetName val="T²_x0000__x0000_8-49"/>
      <sheetName val="Du toan_x0000_chi tiet coc"/>
      <sheetName val="dt-kphi_x0010_øÿet"/>
      <sheetName val="vua_x0000_韘࿊_x0000__x0004__x0000_酐࿊_x0000_須࿊_x0000__x0004__x0000__x0016_[dtTK뒹û_x0000_ᤅؿ߶_x0000_"/>
      <sheetName val="vua_x0000_韘࿊_x0000__x0004__x0000_酐࿊_x0000_須࿊_x0000__x0004__x0000__x0016_[dtTK_x0005__x0000__x0000__x0000__x0002__x0000_嶚찈"/>
      <sheetName val="DothiP1"/>
      <sheetName val="tra_x0000__x0000__x0000__x0000__x0000_±@Z"/>
      <sheetName val="TT"/>
      <sheetName val="gia TKmoi"/>
      <sheetName val="A6,MAY"/>
      <sheetName val="TH1"/>
      <sheetName val="TH2"/>
      <sheetName val="CPTK"/>
      <sheetName val="CPK"/>
      <sheetName val="A6_MAY"/>
      <sheetName val="CDKTNam"/>
      <sheetName val="BCKQKDnam"/>
      <sheetName val="BCLCTienTe nam"/>
      <sheetName val="CDKTquy"/>
      <sheetName val="KQKD quy"/>
      <sheetName val="BCLCTiente quy"/>
      <sheetName val="TMBCTC quy"/>
      <sheetName val="13.BANG CT"/>
      <sheetName val="14.MMUS GIUA NHIP"/>
      <sheetName val="4.HSPBngang"/>
      <sheetName val="6.Tinh tai"/>
      <sheetName val="2 NSl"/>
      <sheetName val="17.US CHU tho a_b"/>
      <sheetName val="15.MMUS GOI"/>
      <sheetName val="5.BANG I"/>
      <sheetName val="DM_GVT"/>
      <sheetName val="May chuyen nganh"/>
      <sheetName val="TT06"/>
      <sheetName val="NC"/>
      <sheetName val="PC-summary"/>
      <sheetName val="YE2"/>
      <sheetName val="khluong"/>
      <sheetName val="CtVKdam_x0000_Ʀ_x0000__x0000__x0000__x0000__x0000_"/>
      <sheetName val="S_ li_u"/>
      <sheetName val="T_ng h_p theo h_c sinh"/>
      <sheetName val="Du toan c`i tiet coc nuoc"/>
      <sheetName val="KLDGTT&lt;1ü_x000c_"/>
      <sheetName val="QL1A-QL1A moi"/>
      <sheetName val="C.Bong Lang"/>
      <sheetName val="Vanh dai III (TKKT)"/>
      <sheetName val="SL-NC-MB"/>
      <sheetName val="CX-AD-LC"/>
      <sheetName val="Cau-YBai-Tam"/>
      <sheetName val="DG CAU"/>
      <sheetName val="THOP CAU"/>
      <sheetName val="TLP CAU"/>
      <sheetName val="DAKT1"/>
      <sheetName val="XL4Poppy (2)"/>
      <sheetName val="To trinh"/>
      <sheetName val="bang2"/>
      <sheetName val="coHoan"/>
      <sheetName val="ETH"/>
      <sheetName val="1"/>
      <sheetName val="2"/>
      <sheetName val="3"/>
      <sheetName val="4"/>
      <sheetName val="5"/>
      <sheetName val="6"/>
      <sheetName val="7"/>
      <sheetName val="DT1"/>
      <sheetName val="DT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KTQT-AFC"/>
      <sheetName val="CLDG"/>
      <sheetName val="CLKL"/>
      <sheetName val="Bang du toan"/>
      <sheetName val="Bu gia"/>
      <sheetName val="PT vat tu"/>
      <sheetName val="Nam 2001"/>
      <sheetName val="Tang TSCD 98-02"/>
      <sheetName val="BIEN DONG"/>
      <sheetName val="TSCD 2001"/>
      <sheetName val="Quy 1-2002"/>
      <sheetName val="Quy 2-2002"/>
      <sheetName val="Quy 3-2002"/>
      <sheetName val="Quy 4-02"/>
      <sheetName val="boHoan"/>
      <sheetName val="C.     Lang"/>
      <sheetName val="QL1A-QL1Q moi"/>
      <sheetName val="SL)NC-MB"/>
      <sheetName val="DG CAࡕ"/>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lt-tl"/>
      <sheetName val="px3-tl"/>
      <sheetName val="px1-tl"/>
      <sheetName val="vp-tl"/>
      <sheetName val="px2,tb-tl"/>
      <sheetName val="th-qt"/>
      <sheetName val="bqt"/>
      <sheetName val="tl-khovt"/>
      <sheetName val="dtkhovt"/>
      <sheetName val="Sheet17"/>
      <sheetName val="TK331D"/>
      <sheetName val="334 d"/>
      <sheetName val="BDCNH"/>
      <sheetName val="bcdtk"/>
      <sheetName val="BCDKTNH"/>
      <sheetName val="BCDKTTHUE"/>
      <sheetName val="tscd"/>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giathanh1"/>
      <sheetName val="NCong-Day-Su"/>
      <sheetName val="C.   ( Lang"/>
      <sheetName val="Maumo)"/>
      <sheetName val="Tonchop"/>
      <sheetName val="P_x000c_V"/>
      <sheetName val="DG CA_"/>
      <sheetName val="TTDZ22"/>
      <sheetName val="Tojg KLBS"/>
      <sheetName val="ɂIEN DONG"/>
      <sheetName val="XL@Test5"/>
      <sheetName val="¶"/>
      <sheetName val="Tai khoan"/>
      <sheetName val="DG "/>
      <sheetName val="MTO REV.0"/>
      <sheetName val="KH-Q1,Q2,01"/>
      <sheetName val="BGThau_x0008_"/>
      <sheetName val="S`eet12"/>
      <sheetName val="XHXPXXX1"/>
      <sheetName val="To tri.h"/>
      <sheetName val="cnHoan"/>
      <sheetName val="V_x0010_PN"/>
      <sheetName val="Bu gi`"/>
      <sheetName val="KK bo sung"/>
      <sheetName val="Quy"/>
      <sheetName val="_IEN DONG"/>
      <sheetName val="˜Ünh m÷c"/>
      <sheetName val="Ünh m÷c"/>
      <sheetName val="S29_x0007_"/>
      <sheetName val="XNGBQI-01 (02)"/>
      <sheetName val="Girder"/>
      <sheetName val="Tendon"/>
      <sheetName val="CT"/>
      <sheetName val="NHAN"/>
      <sheetName val="DO AM DT"/>
      <sheetName val="XL4@oppy"/>
      <sheetName val="Km&quot;33s,"/>
      <sheetName val="Km227O838-228_100"/>
      <sheetName val="Dang TSCD 98-02"/>
      <sheetName val="dtkhovd"/>
      <sheetName val="CDMT"/>
      <sheetName val="Sêeet9"/>
      <sheetName val="THPDMoi  (2)"/>
      <sheetName val="dongia (2)"/>
      <sheetName val="gtrinh"/>
      <sheetName val="phuluc1"/>
      <sheetName val="TONG HOP VL-NC"/>
      <sheetName val="lam-moi"/>
      <sheetName val="TONGKE3p "/>
      <sheetName val="#REF"/>
      <sheetName val="thao-go"/>
      <sheetName val="TONGKE-HT"/>
      <sheetName val="LKVL-CK-HT-GD1"/>
      <sheetName val="t-h HA THE"/>
      <sheetName val="TONG HOP VL-NC TT"/>
      <sheetName val="TNHCHINH"/>
      <sheetName val="TH XL"/>
      <sheetName val="CHITIET VL-NC"/>
      <sheetName val="VC"/>
      <sheetName val="TDTKP"/>
      <sheetName val="TDTKP1"/>
      <sheetName val="VCV-BE-TONG"/>
      <sheetName val="XL4Te3t5"/>
      <sheetName val="PPVT"/>
      <sheetName val="XNGBQII-_x0010_4 (3)"/>
      <sheetName val="NEW-PANEL"/>
      <sheetName val="Tang TRCD 98-02"/>
      <sheetName val="TSCD 2000"/>
      <sheetName val="DT1________"/>
      <sheetName val="Quy_2-2002"/>
      <sheetName val="DT1_"/>
      <sheetName val="S29_x0007___S"/>
      <sheetName val="S29_x0007__S"/>
      <sheetName val="4_x0004_"/>
      <sheetName val="Q3-01-duyet"/>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Na2"/>
      <sheetName val="GVL-NC-M"/>
      <sheetName val="çha tri SX"/>
      <sheetName val="So Conç!îfhiep"/>
      <sheetName val="XLÿÿest5"/>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M+MC"/>
      <sheetName val="CHIET TINH TBA"/>
      <sheetName val="Bang TK goc"/>
      <sheetName val="DGchitiet "/>
      <sheetName val="NHAN CWNG"/>
      <sheetName val="data"/>
      <sheetName val="phi"/>
      <sheetName val="Hạng mục 2"/>
      <sheetName val="Km227Э227_838s,"/>
      <sheetName val="Sheetr"/>
      <sheetName val="Km225_838-228_100"/>
      <sheetName val="Thuc_thanh"/>
      <sheetName val="QL1A-QL1A_moi"/>
      <sheetName val="C_Bong_Lang"/>
      <sheetName val="Vanh_dai_III_(TKKT)"/>
      <sheetName val="DG_CAU"/>
      <sheetName val="THOP_CAU"/>
      <sheetName val="TLP_CAU"/>
      <sheetName val="XL4Poppy_(2)"/>
      <sheetName val="Tong_KLBS"/>
      <sheetName val="To_trinh"/>
      <sheetName val="Bang_du_toan"/>
      <sheetName val="Bu_gia"/>
      <sheetName val="PT_vat_tu"/>
      <sheetName val="Nam_2001"/>
      <sheetName val="Tang_TSCD_98-02"/>
      <sheetName val="BIEN_DONG"/>
      <sheetName val="TSCD_2001"/>
      <sheetName val="Quy_1-2002"/>
      <sheetName val="Quy_3-2002"/>
      <sheetName val="Quy_4-0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DG CA?"/>
      <sheetName val="BGThau_x0008__x0000__x0000_0000000_x0001__x0006__x0000__x0000_Sheet1_x0008__x0000__x0000_To"/>
      <sheetName val="Quy_x0000_2-2002"/>
      <sheetName val="?IEN DONG"/>
      <sheetName val="S29_x0007__x0000__x0000_S"/>
      <sheetName val="CT_x0000_doanh thu 2005"/>
      <sheetName val="NHAN_x0000_CONG"/>
      <sheetName val="DT1????????"/>
      <sheetName val="Quy?2-2002"/>
      <sheetName val="DT1?"/>
      <sheetName val="S29_x0007_??S"/>
      <sheetName val="S29_x0007_?S"/>
      <sheetName val="4_x0004__x0000__x0000_XN54_x0004__x0000__x0000_XN33_x0004__x0000__x0000_NK96_x0006__x0000__x0000_Sheet4"/>
      <sheetName val="Na2_x0000__x0000_01"/>
      <sheetName val="_x0000__x0000_쫀䃝Z"/>
      <sheetName val="_x0000__x0000__x0000__x0000_¢é@Z_x0000__x000d__x0000__x0004_"/>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Quy $-02"/>
      <sheetName val="CĮ     Lang"/>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DG _x0000__x0000__x0000__x0000__x0000__x0000__x0000__x0000__x0000__x0009__x0000_᲌Ա_x0000__x0004__x0000__x0000__x0000__x0000__x0000__x0000_窰԰_x0000__x0000__x0000__x0000__x0000_"/>
      <sheetName val="BGThau_x0008__x0000_0000000_x0001__x0006__x0000_Sheet1_x0008__x0000_To dr"/>
      <sheetName val="CI     Lang"/>
      <sheetName val="Vong KLBS"/>
      <sheetName val="DO_AM_DT"/>
      <sheetName val="ɂIEN_DONG"/>
      <sheetName val="DG_CA?"/>
      <sheetName val="_x0000__x0001__x0000__x0000__x0000__x0000__x0000__x0000__x0000__x0000__x0000__x0000__x0000__x0002__x0000__x0000__x0000__x0000__x0000__x0000__x0000_Ƥ_x0000_Ő_x0000__x0000__x0000_㋎˴_x0000_"/>
      <sheetName val="_x0000__x0000__x0000__x0000_¢é@Z_x0000__x000a__x0000__x0004_"/>
      <sheetName val="_x0000__x0000_??Z"/>
      <sheetName val="Exterior Walls Finishes"/>
      <sheetName val="GIAVLIEU"/>
      <sheetName val="Km23"/>
      <sheetName val="Du kien DT 9 thang de fop"/>
      <sheetName val="H?ng m?c 2"/>
      <sheetName val="Km227?227_838s,"/>
      <sheetName val="_x0000__x0000__x0000__x0000_€¢é@Z_x0000__x000d__x0000__x0004_"/>
      <sheetName val="Hedging"/>
      <sheetName val="mtk_b"/>
      <sheetName val="[Q3-01-duyet.xlsUboHoan"/>
      <sheetName val="KTQT-AF_x0003_"/>
      <sheetName val="KLDGT_x0014_&lt;120%"/>
      <sheetName val="Congt9"/>
      <sheetName val="DTCTtallu"/>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_x0000__x0000__x0017_[Q3-01-duyet.xls]Maumo)_x0000_?_x0000__x0000__x0000_"/>
      <sheetName val="?IEN_DONG"/>
      <sheetName val="XNGBQIV-02_x0000__x0000_)"/>
      <sheetName val="SDH TP"/>
      <sheetName val="TTTram"/>
      <sheetName val="Na2_x0000__x0000_€01"/>
      <sheetName val="Tonghmp"/>
      <sheetName val="KLDGTT&lt;120'"/>
      <sheetName val="Vanh dai II_x0000__x0000__x0000_^ÀÏ"/>
      <sheetName val="BGThau_x0008_??0000000_x0001__x0006_??Sheet1_x0008_??To"/>
      <sheetName val="NHAN?CONG"/>
      <sheetName val="BGThau_x0008_?0000000_x0001__x0006_?Sheet1_x0008_?To dr"/>
      <sheetName val="4_x0004_??XN54_x0004_??XN33_x0004_??NK96_x0006_??Sheet4"/>
      <sheetName val="BGThau_x0008_?0000000_x0001__x0006_?Sheet1_x0008_?To"/>
      <sheetName val="Na2??01"/>
      <sheetName val="4_x0004_?XN54_x0004_?XN33_x0004_?NK96_x0006_?Sheet4"/>
      <sheetName val="CT?doanh thu 2005"/>
      <sheetName val="00000003"/>
      <sheetName val="CPQL"/>
      <sheetName val="THCPQL"/>
      <sheetName val="DG_CA_"/>
      <sheetName val="_x0000__x0000__x0000__x0000_€¢é@Z_x0000__x000a__x0000__x0004_"/>
      <sheetName val="name"/>
      <sheetName val="Thep-MatCat"/>
      <sheetName val="Kiem-Toan"/>
      <sheetName val="Km033s,"/>
      <sheetName val="C?     Lang"/>
      <sheetName val="ThongSo"/>
      <sheetName val="B-B"/>
      <sheetName val="Analysis"/>
      <sheetName val="C-C"/>
      <sheetName val="D-D"/>
      <sheetName val="Qheet19"/>
      <sheetName val="��nh m�c"/>
      <sheetName val="Na2_x0000__x0000_�01"/>
      <sheetName val="S�eet9"/>
      <sheetName val="�ha tri SX"/>
      <sheetName val="So Con�!�fhiep"/>
      <sheetName val="Tgng hop CP T10"/>
      <sheetName val="TT_10KV"/>
      <sheetName val="Shѥet10"/>
      <sheetName val="Km227_227_838s,"/>
      <sheetName val="Km2_x0000__x0000_,"/>
      <sheetName val="c`i tiet KHM"/>
      <sheetName val="Thuc_thanh1"/>
      <sheetName val="MAKH"/>
      <sheetName val="_x0000__x0000__x0000__x0000__x0000__x0000__x0000__x0000_ (2)"/>
      <sheetName val="Quy_2-20021"/>
      <sheetName val="To_tri_h"/>
      <sheetName val="VPN"/>
      <sheetName val="Bu_gi`"/>
      <sheetName val="˜Ünh_m÷c"/>
      <sheetName val="roto_truc"/>
      <sheetName val="Day_dt"/>
      <sheetName val="stato_tam_say"/>
      <sheetName val="Stato_ep"/>
      <sheetName val="Canh_gio"/>
      <sheetName val="Ss_Z-_GB"/>
      <sheetName val="Ünh_m÷c"/>
      <sheetName val="S29S"/>
      <sheetName val="CTdoanh_thu_2005"/>
      <sheetName val="BGThau0000000Sheet1To"/>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çha_tri_SX"/>
      <sheetName val="So_Conç!îfhiep"/>
      <sheetName val="S29"/>
      <sheetName val="Dang_TSCD_98-02"/>
      <sheetName val="Tang_TRCD_98-02"/>
      <sheetName val="TSCD_2000"/>
      <sheetName val="XNGBQII-4_(3)"/>
      <sheetName val="CHIET_TINH_TBA"/>
      <sheetName val="Bang_TK_goc"/>
      <sheetName val="DGchitiet_"/>
      <sheetName val="4XN54XN33NK96Sheet4"/>
      <sheetName val="_IEN_DONG"/>
      <sheetName val="S29??S"/>
      <sheetName val="S29?S"/>
      <sheetName val="S29__S"/>
      <sheetName val="S29_S"/>
      <sheetName val="NHAN_CWNG"/>
      <sheetName val="MTO_REV_2(ARMOR)"/>
      <sheetName val="CĮ_____Lang"/>
      <sheetName val="Ctinh 10kV"/>
      <sheetName val="T2_x0000__x0000_)"/>
      <sheetName val="Ref"/>
      <sheetName val="DA trien khai moi cho VTG"/>
      <sheetName val="DU AN DU KIEN TK "/>
      <sheetName val="Danh mục DA Sẽ TK - 2013"/>
      <sheetName val="DS Du an da hoan thanh 2012"/>
      <sheetName val="DS HD Trien khai 2013"/>
      <sheetName val="Giai trinh MM cho DA KTTS VTC"/>
      <sheetName val="Giai trinh ctac phi KTTS VTC"/>
      <sheetName val="Bao gia cho VTG"/>
      <sheetName val="Validation"/>
      <sheetName val="Tong hop"/>
      <sheetName val="TT DH"/>
      <sheetName val="Operating Room"/>
      <sheetName val="Consultant Room"/>
      <sheetName val="Consultant Person"/>
      <sheetName val="View ROIM"/>
      <sheetName val="Hieu qua"/>
      <sheetName val="Tham chiếu list"/>
      <sheetName val="Draff1"/>
      <sheetName val="blg"/>
      <sheetName val="ptvc"/>
      <sheetName val="vc oto"/>
      <sheetName val="PL-vua"/>
      <sheetName val="ks-TKTKKT"/>
      <sheetName val="ks-TK BVTC"/>
      <sheetName val="xlth"/>
      <sheetName val="XL��est5"/>
      <sheetName val="_x0000__x0000__x0000__x0000_���@Z_x0000__x000d__x0000__x0004_"/>
      <sheetName val="phu cap"/>
      <sheetName val="vlminh hoa"/>
      <sheetName val="NLV"/>
      <sheetName val="Ncong nhan"/>
      <sheetName val="Ha tang"/>
      <sheetName val="Bangthkp"/>
      <sheetName val="THKP"/>
      <sheetName val="DTDD"/>
      <sheetName val="DTDD2003"/>
      <sheetName val="Vayvon"/>
      <sheetName val="Tdien"/>
      <sheetName val="DTSON ADB3-N2"/>
      <sheetName val="BangketienvayNHS"/>
      <sheetName val="phan tich DG"/>
      <sheetName val="gia vat lieu"/>
      <sheetName val="gia xe may"/>
      <sheetName val="gia nhan cong"/>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C47-456"/>
      <sheetName val="C46"/>
      <sheetName val="C47-PII"/>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general"/>
      <sheetName val="Main Road"/>
      <sheetName val="KL_Dat-Da"/>
      <sheetName val="N1"/>
      <sheetName val="Km0_Km8"/>
      <sheetName val="Km27_Km40+390"/>
      <sheetName val="Km8_Km17"/>
      <sheetName val="Tackcoat"/>
      <sheetName val="Primecoat"/>
      <sheetName val="Km17_Km27"/>
      <sheetName val="2J.01"/>
      <sheetName val="2J.02"/>
      <sheetName val="2J.03"/>
      <sheetName val="2J.04"/>
      <sheetName val="2J.05"/>
      <sheetName val="2J.06"/>
      <sheetName val="2J.07"/>
      <sheetName val="2J.10"/>
      <sheetName val="2J.11"/>
      <sheetName val="2J.12"/>
      <sheetName val="2J.13"/>
      <sheetName val="muc.luc"/>
      <sheetName val="123"/>
      <sheetName val="1-11"/>
      <sheetName val="2-11"/>
      <sheetName val="1-12"/>
      <sheetName val="1-1"/>
      <sheetName val="2-12"/>
      <sheetName val="2-1"/>
      <sheetName val="2-2"/>
      <sheetName val="1-3"/>
      <sheetName val="8thangdaunam"/>
      <sheetName val="KDT6"/>
      <sheetName val="KDT7"/>
      <sheetName val="KDT8"/>
      <sheetName val="KDT9"/>
      <sheetName val="KDT10"/>
      <sheetName val="XLT7"/>
      <sheetName val="XL8"/>
      <sheetName val="XLT9"/>
      <sheetName val="XLT6"/>
      <sheetName val="B-n (2)"/>
      <sheetName val="B-n"/>
      <sheetName val="B-ky2"/>
      <sheetName val="TH-t toan"/>
      <sheetName val="T-toan"/>
      <sheetName val="B-ky"/>
      <sheetName val="th-dn"/>
      <sheetName val="XD"/>
      <sheetName val="dien"/>
      <sheetName val="nuoc"/>
      <sheetName val="Tbi"/>
      <sheetName val="Ctiet-XD"/>
      <sheetName val="Ctiet-dien"/>
      <sheetName val="Ctiet-nuoc"/>
      <sheetName val="Vtu-XD"/>
      <sheetName val="Vtu-dien"/>
      <sheetName val="Vtu-nuoc"/>
      <sheetName val="KK than ton   (3)"/>
      <sheetName val="XNGBQI-05 (2)"/>
      <sheetName val="XNGBQI-05 (3)"/>
      <sheetName val="XNGBQII-05 (2)"/>
      <sheetName val="XNGBQII-05 (3)"/>
      <sheetName val="XNGBQIII-05"/>
      <sheetName val="XNGBQIII-05 (02)"/>
      <sheetName val="XNGBQII-05"/>
      <sheetName val="XNGBQII-05 (02)"/>
      <sheetName val="Shdet3"/>
      <sheetName val="g)a vat lieu"/>
      <sheetName val="gia nhan cmng"/>
      <sheetName val="!-3"/>
      <sheetName val="QK(@P1) (7)"/>
      <sheetName val="BANGTRA"/>
      <sheetName val="dtxl"/>
      <sheetName val="vlmifh hoa"/>
      <sheetName val="catNam Daf (DELTA) (3)"/>
      <sheetName val="Sheet0"/>
      <sheetName val="THKD"/>
      <sheetName val="TT 9T - 2003"/>
      <sheetName val="TT QIII-2003"/>
      <sheetName val="TT QII-2003"/>
      <sheetName val="TT QI-2003"/>
      <sheetName val="Cheet14"/>
      <sheetName val="F1"/>
      <sheetName val="BiaNgoai"/>
      <sheetName val="BiaTrong"/>
      <sheetName val="THVT"/>
      <sheetName val="CVC"/>
      <sheetName val="CVCM"/>
      <sheetName val="BG"/>
      <sheetName val="KJ 2002"/>
      <sheetName val="CLVL"/>
      <sheetName val="CLVT Mong"/>
      <sheetName val="PTVT Mong"/>
      <sheetName val="DG Mong"/>
      <sheetName val="CLVT Than"/>
      <sheetName val="PTVT Than"/>
      <sheetName val="DG Than"/>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CD2000"/>
      <sheetName val="khi tiet KHM"/>
      <sheetName val="DP than"/>
      <sheetName val="Maueoi"/>
      <sheetName val="TH thantkn"/>
      <sheetName val="XNE@QII-05 (3)"/>
      <sheetName val="sx-tt)tk"/>
      <sheetName val="LLV"/>
      <sheetName val="PHUTRO500"/>
      <sheetName val="BOQ-1"/>
      <sheetName val="Truot_nen"/>
      <sheetName val="SILICATE"/>
      <sheetName val="BangketienvcyNHS"/>
      <sheetName val="t.so"/>
      <sheetName val="TH3"/>
      <sheetName val="TH4"/>
      <sheetName val="TH5"/>
      <sheetName val="TH6"/>
      <sheetName val="TH7"/>
      <sheetName val="TH8"/>
      <sheetName val="TH9"/>
      <sheetName val="TH10"/>
      <sheetName val="TH11"/>
      <sheetName val="TH12"/>
      <sheetName val="COAT&amp;WRAP-QIOT-#3"/>
      <sheetName val="PNT-QUOT-#3"/>
      <sheetName val="XJ54"/>
      <sheetName val="DS-Thuong 6T dau"/>
      <sheetName val="Cofgty"/>
      <sheetName val="CCDUCU"/>
      <sheetName val="TONGHOP KH"/>
      <sheetName val="PBOKHAUHAO"/>
      <sheetName val="000000_x0010_0"/>
      <sheetName val="Sheut26"/>
      <sheetName val="canh"/>
      <sheetName val="Breakdown bill"/>
      <sheetName val="Breakdown 2"/>
      <sheetName val="vlieu"/>
      <sheetName val="MTL(AG)"/>
      <sheetName val="Du kien phan bo du toan 2005"/>
      <sheetName val="du kien phan bo du toan 2006"/>
      <sheetName val="PhongBan"/>
      <sheetName val="[PHUTRO500.xlsѝGia ban NK bq"/>
      <sheetName val="XXPXXXXX"/>
      <sheetName val="S2_x0000__x0000_20"/>
      <sheetName val="S2"/>
      <sheetName val="pian tich DG"/>
      <sheetName val="cat Na dan(DP1)²_x0000__x0000_"/>
      <sheetName val="control"/>
      <sheetName val="bluong"/>
      <sheetName val="banggia1"/>
      <sheetName val="_PHUTRO500.xlsѝGia ban NK bq"/>
      <sheetName val="AC"/>
      <sheetName val="[PHUTRO500.xls?Gia ban NK bq"/>
      <sheetName val="Tinh truoc VAT"/>
      <sheetName val="CP khaosat(Congtinh)"/>
      <sheetName val="CP khaosat(tuyettinh)"/>
      <sheetName val="Wall"/>
      <sheetName val="cat Na dan(DP1)²"/>
      <sheetName val="_x0000__x0000__x0000__x0000__x0000__x0000__x0000__x0000_"/>
      <sheetName val="Dieuchinh"/>
      <sheetName val="CT_DD"/>
      <sheetName val="PL_VCTC"/>
      <sheetName val="VC_duongngan"/>
      <sheetName val="daysu_phukien"/>
      <sheetName val="Tonghop_dd"/>
      <sheetName val="THXL-dd"/>
      <sheetName val="VC_duongdai"/>
      <sheetName val="dgduongdai"/>
      <sheetName val="dutru_thbi_vlieu"/>
      <sheetName val="chenhlech_vatlieu"/>
      <sheetName val="tbi_vattu_Acap"/>
      <sheetName val="Thop_tram"/>
      <sheetName val="Thop_TNHC"/>
      <sheetName val="th_bi_tram"/>
      <sheetName val="ldat_tram"/>
      <sheetName val="VChuyen_tbi"/>
      <sheetName val="den_bu"/>
      <sheetName val="A-cap"/>
      <sheetName val="DG_TNHC"/>
      <sheetName val="DGXDCB_TRAM"/>
      <sheetName val="BIEN"/>
      <sheetName val="TO LAO DONG3A"/>
      <sheetName val="TO LAO DONG SS4"/>
      <sheetName val="Trinh Hong SS4"/>
      <sheetName val="THUAN 3A"/>
      <sheetName val="DTN"/>
      <sheetName val=" Phuc vu SS4"/>
      <sheetName val=" Ha Ke "/>
      <sheetName val="TO SUA CHUA"/>
      <sheetName val="Tsc Hoa"/>
      <sheetName val="XE 81K 8426"/>
      <sheetName val="XE 81K 8420"/>
      <sheetName val="XE 81K 8275"/>
      <sheetName val="XE 81K 8276"/>
      <sheetName val="XE 81K 8408"/>
      <sheetName val="XE 81K 8428 "/>
      <sheetName val="XE 81K 8293"/>
      <sheetName val="XE 81K 8278"/>
      <sheetName val="XE 81K 8419"/>
      <sheetName val="XE 81K 8282"/>
      <sheetName val="XE 81K 8523"/>
      <sheetName val="XE 81K 7701 "/>
      <sheetName val="XE 81K 4980"/>
      <sheetName val="XE 81K 8418"/>
      <sheetName val="XE 81K 8421"/>
      <sheetName val="XE 81K 8291"/>
      <sheetName val="XE 81K 8512"/>
      <sheetName val="XE 81K 8521 "/>
      <sheetName val="XE 81K 8528 "/>
      <sheetName val="XE 81K 7702"/>
      <sheetName val="XE 81K 8511"/>
      <sheetName val="TO18B"/>
      <sheetName val="CAT 950"/>
      <sheetName val="DZ 171"/>
      <sheetName val="XE 28H 1776"/>
      <sheetName val="Shee1"/>
      <sheetName val="Suachua"/>
      <sheetName val="PhanTienXuan"/>
      <sheetName val="NguyenHuyen"/>
      <sheetName val="LeVanDung"/>
      <sheetName val="Co gioi- Nam Mu"/>
      <sheetName val="Co gioi -Na Hang"/>
      <sheetName val="PVNA"/>
      <sheetName val="ToDien"/>
      <sheetName val="Le Thanh Buong"/>
      <sheetName val="B ay"/>
      <sheetName val="S y"/>
      <sheetName val="Gian tiep"/>
      <sheetName val="Ky Thuat"/>
      <sheetName val="tbiGvattu_Acap"/>
      <sheetName val="daysu_    ien"/>
      <sheetName val="XA 81K 8421"/>
      <sheetName val="DON GIA TRAM (3)"/>
      <sheetName val="lfat_tram"/>
      <sheetName val="V.c noi bo"/>
      <sheetName val="BV  "/>
      <sheetName val="NV-TCay"/>
      <sheetName val="Phep NV-BV-TCay"/>
      <sheetName val="tamung"/>
      <sheetName val="dnc4"/>
      <sheetName val="A-ú_x0000_p"/>
      <sheetName val="BIA SO TM"/>
      <sheetName val="BIA SO TG"/>
      <sheetName val="SO TT VON DAU TU"/>
      <sheetName val="SO TG"/>
      <sheetName val="SO TM 2007"/>
      <sheetName val="SO TM"/>
      <sheetName val="DC CHI 07"/>
      <sheetName val="DC THU PHAT 07"/>
      <sheetName val="DC THU 07"/>
      <sheetName val="DC CHI 06"/>
      <sheetName val="DC THU 06"/>
      <sheetName val="BC chi"/>
      <sheetName val="BC thu 2006"/>
      <sheetName val="STH THU CHI CTBC"/>
      <sheetName val="NK-SC"/>
      <sheetName val="SNKTCQTM"/>
      <sheetName val="SCN5005- 100"/>
      <sheetName val="SQUY"/>
      <sheetName val="C114"/>
      <sheetName val="C113"/>
      <sheetName val="C112"/>
      <sheetName val="C111"/>
      <sheetName val="C110"/>
      <sheetName val="C109"/>
      <sheetName val="C005"/>
      <sheetName val="STNS"/>
      <sheetName val="DSHTC BHXH"/>
      <sheetName val="BDCNKPPHSK 2006"/>
      <sheetName val="A-ú"/>
      <sheetName val=" Phu"/>
      <sheetName val="????_x0001__x0000_?_x0001_H-_x0000_?_x0000_????_x0001__x0000_????_x0001__x0000_"/>
      <sheetName val="Du toan chi tiet coc nuoc_x0000__x0000__x0000__x0000__x0000__x0000_"/>
      <sheetName val="?_x0000_?_x0001__x0000_?_x0001__x0000_????_x0001__x0000_?_x0001_H-_x0000_?_x0000_"/>
      <sheetName val="vua_x0000_韘࿊_x0000__x0004__x0000_酐࿊_x0000_須࿊_x0000__x0004__x0000__x0016_[dtTK_x0005__x0000__x0000__x0000__x0002__x0000_흩卵"/>
      <sheetName val="THNVVNN"/>
      <sheetName val="DSTTGTGT"/>
      <sheetName val="Th Thao do 0,4"/>
      <sheetName val="TH thao do 22"/>
      <sheetName val="TH-TBA THAO DO"/>
      <sheetName val="Bia Thao do 0,4"/>
      <sheetName val="Bia Thao do 22"/>
      <sheetName val="LK-CS"/>
      <sheetName val="Bia CS"/>
      <sheetName val="TN-CS"/>
      <sheetName val="VCDD CS"/>
      <sheetName val="Bia thao do TBA"/>
      <sheetName val="bang dien"/>
      <sheetName val="TD-CS"/>
      <sheetName val="Cl lech-cs"/>
      <sheetName val="vt CS"/>
      <sheetName val="SLVC CS"/>
      <sheetName val="Chi tiet - CS"/>
      <sheetName val="th CS"/>
      <sheetName val="TH VTCS"/>
      <sheetName val="TH-XL"/>
      <sheetName val="th-cpk"/>
      <sheetName val="VCDD 22"/>
      <sheetName val="vt A cap"/>
      <sheetName val="SLVC 0.4"/>
      <sheetName val="VCDD 0.4"/>
      <sheetName val="TDIEN-PHAn PHOI"/>
      <sheetName val="Bia 0.4"/>
      <sheetName val="TU BU"/>
      <sheetName val="TU DIEN"/>
      <sheetName val="TH 400"/>
      <sheetName val="Bia 400"/>
      <sheetName val="VC TBA"/>
      <sheetName val="SLVC 22"/>
      <sheetName val="PHAN DS 22 KV"/>
      <sheetName val="VC CS"/>
      <sheetName val="Bia 31ۨ_x0000_"/>
      <sheetName val="Bia 31?_x0000_"/>
      <sheetName val="Bia 31_"/>
      <sheetName val="DMQT"/>
      <sheetName val="chiet tin_x0000_"/>
      <sheetName val="Bia 31ۨ"/>
      <sheetName val="Tai_khկ_x0000_缀"/>
      <sheetName val="DT1_x0000__x0000__x0000__x0000__x0000__x0000__x0000__x0000_"/>
      <sheetName val="S29_x0007__x0000_S"/>
      <sheetName val="DT1_x0000_"/>
      <sheetName val="Trungap"/>
      <sheetName val="Haap"/>
      <sheetName val="DGXDCB_TNHC"/>
      <sheetName val="DGXDCB_TINH"/>
      <sheetName val="GT_1m3_BETONG"/>
      <sheetName val="vc_cogioi_thucong"/>
      <sheetName val="TH_CN_HT"/>
      <sheetName val="THDGCNG_HT"/>
      <sheetName val="CT_CN_HT"/>
      <sheetName val="TH_CN_TT"/>
      <sheetName val="THDGCNG_TT"/>
      <sheetName val="CT_CN_TT"/>
      <sheetName val="TH_TRAM_HB"/>
      <sheetName val="TH_CT_TRAM_HB"/>
      <sheetName val="CT_TRAMHOPBO"/>
      <sheetName val="TH_tramPP"/>
      <sheetName val="TH_CT_tramPP"/>
      <sheetName val="CT_TRAMPHANPHOI"/>
      <sheetName val="THPHPP"/>
      <sheetName val="TH_hopPP"/>
      <sheetName val="TH_CT_hopPP"/>
      <sheetName val="CT_thietbiphanphoi"/>
      <sheetName val="TH_thaogo"/>
      <sheetName val="chitiet_thaogo"/>
      <sheetName val="DT_congtrinh"/>
      <sheetName val="B KE HUU PHUOC XE XNVC S S 4 "/>
      <sheetName val="B KE HUU PHUOC VC SS4T5"/>
      <sheetName val="BKE HUU PHUOC tach kho3A T5-05"/>
      <sheetName val="BKE HUU PHUOC 3A T5 "/>
      <sheetName val="THKL 3a"/>
      <sheetName val="THKL XE XNVCSS4T5"/>
      <sheetName val="THKL DNTN HU PHUOC VC ss4T5"/>
      <sheetName val="TTKL 3a "/>
      <sheetName val="TTKL HUU PHUOC VC SS 4T5"/>
      <sheetName val="TTKL XN VC SS 4T5"/>
      <sheetName val="CT_thietbipianphoi"/>
      <sheetName val="TH__x0003_T_TRAM_HB"/>
      <sheetName val="CT_TRAMPHANPHOI_x0000__x0000_軸ơ_x0000__x0004__x0000__x0000__x0000__x0000__x0000__x0000_﹜ơ_x0000__x0000_"/>
      <sheetName val="_x0000__x0000__x0000__x0000__x0000__x0000__x0000__x0000__x0000__x0000__x0014_[DALATddd.XLS]THPHPP"/>
      <sheetName val="DON GIA TRAM _3_"/>
      <sheetName val="dg tphcm"/>
      <sheetName val="dmVUA"/>
      <sheetName val="CT_TRAMPHANPHOI_x0000__x0000_?o_x0000__x0004__x0000__x0000__x0000__x0000__x0000__x0000_?o_x0000__x0000_"/>
      <sheetName val="TH2_x0000__x0000_hopPP"/>
      <sheetName val="CT_TRAMPHANPHOI??軸ơ?_x0004_??????﹜ơ??"/>
      <sheetName val="??????????_x0014_[DALATddd.XLS]THPHPP"/>
      <sheetName val="CT_TRAMPHANPHOI_x0000__x0000_?õ_x0000__x0004__x0000__x0000__x0000__x0000__x0000__x0000_?õ_x0000__x0000_"/>
      <sheetName val="CT_TRAMPHANPHOI__軸ơ__x0004_______﹜ơ__"/>
      <sheetName val="___________x0014__DALATddd.XLS_THPHPP"/>
      <sheetName val="CT_TRAMPHANPHOI_x0000_軸ơ_x0000__x0004__x0000_﹜ơ_x0000_贴ơ_x0000__x0014__x0000__x0014_["/>
      <sheetName val="BGThau_x0008__x0000_0000000_x0001__x0006__x0000_Sheet1_x0008__x0000_To"/>
      <sheetName val="4_x0004__x0000_XN54_x0004__x0000_XN33_x0004__x0000_NK96_x0006__x0000_Sheet4"/>
      <sheetName val="_x0000__x0000__x0000_"/>
      <sheetName val="KKKKKKKK"/>
      <sheetName val="MTO REV.0_x0000__x0000__x0000__x0000__x0000__x0000__x0000__x0000__x0000__x0009__x0000_쫀Ӛ_x0000__x0004__x0000__x0000__x0000__x0000__x0000__x0000__xdd0c_"/>
      <sheetName val="Nhap don gia VL dia _x0003_uong"/>
      <sheetName val="Shet9"/>
      <sheetName val="????_x0001_?_x0001_H-?????_x0001_????_x0001_"/>
      <sheetName val="Du toan chi tietcoc nuoc"/>
      <sheetName val="??_x0001_?_x0001_????_x0001_?_x0001_H-?????_x0001_????"/>
      <sheetName val="??_x0001_?_x0001_????_x0001_?_x0001_H-?"/>
      <sheetName val="KLDGTT&lt;1ü_x000c_(2)"/>
      <sheetName val="??_x0013__x001f_[dtT"/>
      <sheetName val="CHI TI"/>
      <sheetName val="Klu_x0016_4DÀÀFN"/>
      <sheetName val="Du toanchi tiet coc"/>
      <sheetName val="BGThau_x0008_0000000_x0001__x0006_Sheet1_x0008_To"/>
      <sheetName val="Quy2-2002"/>
      <sheetName val="S29_x0007_S"/>
      <sheetName val="CTdoanh thu 2005"/>
      <sheetName val="4_x0004_XN54_x0004_XN33_x0004_NK96_x0006_Sheet4"/>
      <sheetName val="DG  ᲌Ա_x0004_窰԰"/>
      <sheetName val="BGThau_x0008_0000000_x0001__x0006_Sheet1_x0008_To dr"/>
      <sheetName val="_x0001__x0002_ƤŐ㋎˴"/>
      <sheetName val="??Z"/>
      <sheetName val="_x0017_[Q3-01-duyet.xls]Maumo)?"/>
      <sheetName val=" (2)"/>
      <sheetName val="A-úp"/>
      <sheetName val="Bia 31?"/>
      <sheetName val="chiet tin"/>
      <sheetName val="_x0014_[DALATddd.XLS]THPHPP"/>
      <sheetName val="CT_TRAMPHANPHOI?o_x0004_?o"/>
      <sheetName val="CT_TRAMPHANPHOI?õ_x0004_?õ"/>
      <sheetName val="MTO REV.0 쫀Ӛ_x0004__xdd0c_"/>
    </sheetNames>
    <sheetDataSet>
      <sheetData sheetId="0" refreshError="1"/>
      <sheetData sheetId="1" refreshError="1"/>
      <sheetData sheetId="2" refreshError="1"/>
      <sheetData sheetId="3" refreshError="1"/>
      <sheetData sheetId="4" refreshError="1"/>
      <sheetData sheetId="5">
        <row r="5">
          <cell r="B5">
            <v>6</v>
          </cell>
        </row>
      </sheetData>
      <sheetData sheetId="6"/>
      <sheetData sheetId="7" refreshError="1"/>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refreshError="1"/>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row r="29">
          <cell r="E29">
            <v>9566000</v>
          </cell>
        </row>
      </sheetData>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sheetData sheetId="649" refreshError="1"/>
      <sheetData sheetId="650"/>
      <sheetData sheetId="651"/>
      <sheetData sheetId="652" refreshError="1"/>
      <sheetData sheetId="653" refreshError="1"/>
      <sheetData sheetId="654" refreshError="1"/>
      <sheetData sheetId="655"/>
      <sheetData sheetId="656" refreshError="1"/>
      <sheetData sheetId="657" refreshError="1"/>
      <sheetData sheetId="658"/>
      <sheetData sheetId="659" refreshError="1"/>
      <sheetData sheetId="660"/>
      <sheetData sheetId="661"/>
      <sheetData sheetId="662" refreshError="1"/>
      <sheetData sheetId="663"/>
      <sheetData sheetId="664"/>
      <sheetData sheetId="665"/>
      <sheetData sheetId="666"/>
      <sheetData sheetId="667"/>
      <sheetData sheetId="668"/>
      <sheetData sheetId="669" refreshError="1"/>
      <sheetData sheetId="670"/>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refreshError="1"/>
      <sheetData sheetId="706"/>
      <sheetData sheetId="707"/>
      <sheetData sheetId="708" refreshError="1"/>
      <sheetData sheetId="709"/>
      <sheetData sheetId="710"/>
      <sheetData sheetId="711" refreshError="1"/>
      <sheetData sheetId="712"/>
      <sheetData sheetId="713"/>
      <sheetData sheetId="714"/>
      <sheetData sheetId="715" refreshError="1"/>
      <sheetData sheetId="716" refreshError="1"/>
      <sheetData sheetId="717" refreshError="1"/>
      <sheetData sheetId="718"/>
      <sheetData sheetId="719"/>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sheetData sheetId="810"/>
      <sheetData sheetId="811" refreshError="1"/>
      <sheetData sheetId="812" refreshError="1"/>
      <sheetData sheetId="813" refreshError="1"/>
      <sheetData sheetId="814"/>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sheetData sheetId="828" refreshError="1"/>
      <sheetData sheetId="829"/>
      <sheetData sheetId="830"/>
      <sheetData sheetId="831"/>
      <sheetData sheetId="832" refreshError="1"/>
      <sheetData sheetId="833" refreshError="1"/>
      <sheetData sheetId="834" refreshError="1"/>
      <sheetData sheetId="835" refreshError="1"/>
      <sheetData sheetId="836" refreshError="1"/>
      <sheetData sheetId="837"/>
      <sheetData sheetId="838" refreshError="1"/>
      <sheetData sheetId="839" refreshError="1"/>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sheetData sheetId="868" refreshError="1"/>
      <sheetData sheetId="869" refreshError="1"/>
      <sheetData sheetId="870"/>
      <sheetData sheetId="871" refreshError="1"/>
      <sheetData sheetId="872"/>
      <sheetData sheetId="873"/>
      <sheetData sheetId="874"/>
      <sheetData sheetId="875"/>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sheetData sheetId="1185"/>
      <sheetData sheetId="1186"/>
      <sheetData sheetId="1187"/>
      <sheetData sheetId="1188"/>
      <sheetData sheetId="1189"/>
      <sheetData sheetId="1190"/>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refreshError="1"/>
      <sheetData sheetId="1269"/>
      <sheetData sheetId="1270" refreshError="1"/>
      <sheetData sheetId="127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sheetData sheetId="1282" refreshError="1"/>
      <sheetData sheetId="1283" refreshError="1"/>
      <sheetData sheetId="1284" refreshError="1"/>
      <sheetData sheetId="1285" refreshError="1"/>
      <sheetData sheetId="1286" refreshError="1"/>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refreshError="1"/>
      <sheetData sheetId="1337" refreshError="1"/>
      <sheetData sheetId="1338"/>
      <sheetData sheetId="1339" refreshError="1"/>
      <sheetData sheetId="1340" refreshError="1"/>
      <sheetData sheetId="1341"/>
      <sheetData sheetId="1342" refreshError="1"/>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refreshError="1"/>
      <sheetData sheetId="1363" refreshError="1"/>
      <sheetData sheetId="1364" refreshError="1"/>
      <sheetData sheetId="1365" refreshError="1"/>
      <sheetData sheetId="1366" refreshError="1"/>
      <sheetData sheetId="1367" refreshError="1"/>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refreshError="1"/>
      <sheetData sheetId="1503" refreshError="1"/>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refreshError="1"/>
      <sheetData sheetId="1568" refreshError="1"/>
      <sheetData sheetId="1569" refreshError="1"/>
      <sheetData sheetId="1570"/>
      <sheetData sheetId="1571"/>
      <sheetData sheetId="1572"/>
      <sheetData sheetId="1573"/>
      <sheetData sheetId="1574" refreshError="1"/>
      <sheetData sheetId="1575" refreshError="1"/>
      <sheetData sheetId="1576" refreshError="1"/>
      <sheetData sheetId="1577" refreshError="1"/>
      <sheetData sheetId="1578" refreshError="1"/>
      <sheetData sheetId="1579" refreshError="1"/>
      <sheetData sheetId="1580"/>
      <sheetData sheetId="1581"/>
      <sheetData sheetId="1582"/>
      <sheetData sheetId="1583"/>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refreshError="1"/>
      <sheetData sheetId="1629" refreshError="1"/>
      <sheetData sheetId="1630" refreshError="1"/>
      <sheetData sheetId="1631" refreshError="1"/>
      <sheetData sheetId="1632" refreshError="1"/>
      <sheetData sheetId="1633" refreshError="1"/>
      <sheetData sheetId="1634"/>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sheetData sheetId="1644"/>
      <sheetData sheetId="1645"/>
      <sheetData sheetId="1646"/>
      <sheetData sheetId="1647"/>
      <sheetData sheetId="1648"/>
      <sheetData sheetId="1649"/>
      <sheetData sheetId="1650"/>
      <sheetData sheetId="1651"/>
      <sheetData sheetId="1652" refreshError="1"/>
      <sheetData sheetId="1653" refreshError="1"/>
      <sheetData sheetId="1654"/>
      <sheetData sheetId="1655" refreshError="1"/>
      <sheetData sheetId="1656"/>
      <sheetData sheetId="1657"/>
      <sheetData sheetId="1658"/>
      <sheetData sheetId="1659"/>
      <sheetData sheetId="1660"/>
      <sheetData sheetId="1661" refreshError="1"/>
      <sheetData sheetId="1662"/>
      <sheetData sheetId="1663" refreshError="1"/>
      <sheetData sheetId="1664" refreshError="1"/>
      <sheetData sheetId="1665" refreshError="1"/>
      <sheetData sheetId="1666" refreshError="1"/>
      <sheetData sheetId="1667"/>
      <sheetData sheetId="1668"/>
      <sheetData sheetId="1669" refreshError="1"/>
      <sheetData sheetId="1670" refreshError="1"/>
      <sheetData sheetId="1671"/>
      <sheetData sheetId="1672" refreshError="1"/>
      <sheetData sheetId="1673" refreshError="1"/>
      <sheetData sheetId="1674"/>
      <sheetData sheetId="1675"/>
      <sheetData sheetId="1676" refreshError="1"/>
      <sheetData sheetId="1677" refreshError="1"/>
      <sheetData sheetId="1678" refreshError="1"/>
      <sheetData sheetId="1679" refreshError="1"/>
      <sheetData sheetId="1680" refreshError="1"/>
      <sheetData sheetId="1681" refreshError="1"/>
      <sheetData sheetId="1682"/>
      <sheetData sheetId="1683"/>
      <sheetData sheetId="1684"/>
      <sheetData sheetId="1685" refreshError="1"/>
      <sheetData sheetId="1686" refreshError="1"/>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refreshError="1"/>
      <sheetData sheetId="1759" refreshError="1"/>
      <sheetData sheetId="1760"/>
      <sheetData sheetId="1761" refreshError="1"/>
      <sheetData sheetId="1762" refreshError="1"/>
      <sheetData sheetId="1763" refreshError="1"/>
      <sheetData sheetId="1764"/>
      <sheetData sheetId="1765"/>
      <sheetData sheetId="1766"/>
      <sheetData sheetId="1767"/>
      <sheetData sheetId="1768" refreshError="1"/>
      <sheetData sheetId="1769" refreshError="1"/>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refreshError="1"/>
      <sheetData sheetId="1799"/>
      <sheetData sheetId="1800" refreshError="1"/>
      <sheetData sheetId="1801" refreshError="1"/>
      <sheetData sheetId="1802" refreshError="1"/>
      <sheetData sheetId="1803" refreshError="1"/>
      <sheetData sheetId="1804"/>
      <sheetData sheetId="1805"/>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sheetData sheetId="1839"/>
      <sheetData sheetId="1840" refreshError="1"/>
      <sheetData sheetId="1841" refreshError="1"/>
      <sheetData sheetId="1842" refreshError="1"/>
      <sheetData sheetId="1843" refreshError="1"/>
      <sheetData sheetId="1844" refreshError="1"/>
      <sheetData sheetId="1845" refreshError="1"/>
      <sheetData sheetId="1846" refreshError="1"/>
      <sheetData sheetId="1847"/>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sheetData sheetId="1876"/>
      <sheetData sheetId="1877"/>
      <sheetData sheetId="1878"/>
      <sheetData sheetId="1879"/>
      <sheetData sheetId="1880"/>
      <sheetData sheetId="1881"/>
      <sheetData sheetId="1882"/>
      <sheetData sheetId="1883"/>
      <sheetData sheetId="1884"/>
      <sheetData sheetId="1885" refreshError="1"/>
      <sheetData sheetId="1886" refreshError="1"/>
      <sheetData sheetId="1887" refreshError="1"/>
      <sheetData sheetId="1888" refreshError="1"/>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sheetData sheetId="1901" refreshError="1"/>
      <sheetData sheetId="1902" refreshError="1"/>
      <sheetData sheetId="1903"/>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CS"/>
      <sheetName val="SNV"/>
      <sheetName val="Bieu02-TH"/>
      <sheetName val="Bieu02-N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 val="ESTI."/>
      <sheetName val="DI-ESTI"/>
      <sheetName val="Sheet1"/>
      <sheetName val="Sheet2"/>
      <sheetName val="Sheet3"/>
      <sheetName val="00000000"/>
      <sheetName val=""/>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XD"/>
      <sheetName val="6"/>
      <sheetName val="KL"/>
      <sheetName val="NCKT"/>
      <sheetName val="VLP"/>
      <sheetName val="Luong"/>
      <sheetName val="Tro gi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English"/>
      <sheetName val="BO"/>
      <sheetName val="TongDT"/>
      <sheetName val="CUOCVL"/>
      <sheetName val="BUVL"/>
      <sheetName val="NCONG"/>
      <sheetName val="MAY"/>
      <sheetName val="dthsen1"/>
      <sheetName val="dthsen2"/>
      <sheetName val="khehoi"/>
      <sheetName val="Dongxung "/>
      <sheetName val="vandiem1"/>
      <sheetName val="vandiem2"/>
      <sheetName val="Tongke"/>
      <sheetName val="hoasenbosung"/>
      <sheetName val="TVL"/>
      <sheetName val="15-05-08"/>
      <sheetName val="BB tuan"/>
      <sheetName val="BB ngay"/>
      <sheetName val="Sheet3"/>
      <sheetName val="TONG KE DZ 0.4 KV"/>
      <sheetName val="DO AM DT"/>
      <sheetName val="DTXL"/>
      <sheetName val="Tong_ke"/>
      <sheetName val="TL rieng"/>
      <sheetName val="CT"/>
      <sheetName val="Sheet1"/>
      <sheetName val="KVT NhËp kho"/>
      <sheetName val="144"/>
      <sheetName val="142"/>
      <sheetName val="SO CAI 111"/>
      <sheetName val="111"/>
      <sheetName val="112"/>
      <sheetName val="811"/>
      <sheetName val="sc642"/>
      <sheetName val="642"/>
      <sheetName val="sc627"/>
      <sheetName val="sxkddd"/>
      <sheetName val="Cau"/>
      <sheetName val="doi 601"/>
      <sheetName val="ngoc hoi"/>
      <sheetName val="ngo may"/>
      <sheetName val="dak to"/>
      <sheetName val="thuy dien"/>
      <sheetName val="sc6211"/>
      <sheetName val="6211"/>
      <sheetName val="konplong"/>
      <sheetName val="truong"/>
      <sheetName val="627"/>
      <sheetName val="411"/>
      <sheetName val="338"/>
      <sheetName val="334"/>
      <sheetName val="333.4"/>
      <sheetName val="333.1"/>
      <sheetName val="Sæ c¸i 131"/>
      <sheetName val="131,"/>
      <sheetName val="133"/>
      <sheetName val="CT 133"/>
      <sheetName val="214"/>
      <sheetName val="211"/>
      <sheetName val="154"/>
      <sheetName val="153"/>
      <sheetName val="152"/>
      <sheetName val="632"/>
      <sheetName val="622"/>
      <sheetName val="SC621"/>
      <sheetName val="331"/>
      <sheetName val="421"/>
      <sheetName val="311"/>
      <sheetName val="635"/>
      <sheetName val="515"/>
      <sheetName val="511"/>
      <sheetName val="621"/>
      <sheetName val="XL4Poppy"/>
      <sheetName val="INV"/>
      <sheetName val="XXXXXXXX"/>
      <sheetName val="XXXXXXX0"/>
      <sheetName val="XXXXXXX1"/>
      <sheetName val="XXXXXXX2"/>
      <sheetName val="XXXXXXX3"/>
      <sheetName val="XXXXXXX4"/>
      <sheetName val="Open"/>
      <sheetName val="Function"/>
      <sheetName val="Noisuy-LLL"/>
      <sheetName val="CPQL"/>
      <sheetName val="THCPQL"/>
      <sheetName val="CDTK"/>
      <sheetName val="Pier"/>
      <sheetName val="Pile"/>
      <sheetName val="ptdg"/>
      <sheetName val="Thuc thanh"/>
      <sheetName val="QTXD"/>
      <sheetName val="B-B"/>
      <sheetName val="Analysis"/>
      <sheetName val="C-C"/>
      <sheetName val="D-D"/>
      <sheetName val="TTDZ22"/>
      <sheetName val="Tai khoan"/>
      <sheetName val="DI-ESTI"/>
      <sheetName val="gVL"/>
      <sheetName val="Mau"/>
      <sheetName val="CHITIET VL_NC_TT_3p"/>
      <sheetName val="VCV_BE_TONG"/>
      <sheetName val="13.BANG CT"/>
      <sheetName val="14.MMUS GIUA NHIP"/>
      <sheetName val="4.HSPBngang"/>
      <sheetName val="6.Tinh tai"/>
      <sheetName val="2 NSl"/>
      <sheetName val="17.US CHU tho a_b"/>
      <sheetName val="15.MMUS GOI"/>
      <sheetName val="Don gia-cau"/>
      <sheetName val="Sheet2"/>
      <sheetName val="NEW-PANEL"/>
      <sheetName val="CHITIET VL-NC-TT-3p"/>
      <sheetName val="VCV-BE-TONG"/>
      <sheetName val="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DANH SACH"/>
      <sheetName val="Sheet1"/>
      <sheetName val="Sheet3"/>
      <sheetName val="00000000"/>
      <sheetName val="10000000"/>
      <sheetName val="tong hop"/>
      <sheetName val="phan tich DG"/>
      <sheetName val="gia vat lieu"/>
      <sheetName val="gia xe may"/>
      <sheetName val="gia nhan cong"/>
      <sheetName val="XL4Test5"/>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THKP"/>
      <sheetName val="PHAN TICH`VAT TU"/>
      <sheetName val="GVT"/>
      <sheetName val="Sheet5_x0000__x0008__x0006__x0008__x0003_ဠ_x0000_蜰Ư༢_x0000_螸Ư༢_x0000_蠼Ư༢_x0000_裀Ư༢_x0000_襄Ư"/>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ctTBA"/>
      <sheetName val="DO AM DT"/>
      <sheetName val="TTTram"/>
      <sheetName val="BO"/>
      <sheetName val="MTO REV.2(ARMOR)"/>
      <sheetName val="Tongke"/>
      <sheetName val="Tai khoan"/>
      <sheetName val="Tien An T11"/>
      <sheetName val="DNPD-QL"/>
      <sheetName val="Bang luong"/>
      <sheetName val="Bang CC"/>
      <sheetName val=" Luong nghien "/>
      <sheetName val="QT-LN"/>
      <sheetName val="Giantiep"/>
      <sheetName val="Phuc vu"/>
      <sheetName val="May Phat"/>
      <sheetName val="1813"/>
      <sheetName val="VL,NC"/>
      <sheetName val="?_x0000_?U?_x0000_?U?_x0000_?U?_x0000_?U?_x0000_?U?_x0000_?U?_x0000__x0000__x0000__x0000__x0000__x0000_"/>
      <sheetName val="QTDG"/>
      <sheetName val="Dot31"/>
      <sheetName val="Dot32"/>
      <sheetName val="Dot33"/>
      <sheetName val="Dot34"/>
      <sheetName val="Dot35"/>
      <sheetName val="Dot26"/>
      <sheetName val="Dot27"/>
      <sheetName val="Dot28"/>
      <sheetName val="Dot29"/>
      <sheetName val="Dot30"/>
      <sheetName val="Sheet2"/>
      <sheetName val="BANG DU TGAN DRC"/>
      <sheetName val="VC B_x000f_"/>
      <sheetName val="PHAN DICH VAT TU"/>
      <sheetName val="DIEL GIAI KL"/>
      <sheetName val="KLDK THUC HIEN"/>
      <sheetName val="Shaet30"/>
      <sheetName val="Sheet#2"/>
      <sheetName val="Qheet36"/>
      <sheetName val="Sheet5_x0000__x0008__x0006__x0008__x0003_ဠ_x0000_蜰Ư༢_x0000_螸Ư༢_x0000_蠼Ư༢_x0000_⋀_x000f_쀀꾈∁_x000f_"/>
      <sheetName val="giathanh1"/>
      <sheetName val="Sheet5_x0000__x0008__x0006__x0008__x0003_?_x0000_?U?_x0000_?U?_x0000_?U?_x0000_?U?_x0000_?U"/>
      <sheetName val="Sheet5_x0000__x0008__x0006__x0008__x0003_?_x0000_?U?_x0000_?U?_x0000_?U?_x0000_?_x000f_???_x000f_"/>
      <sheetName val="TONG HOP K©N© 2ÈI"/>
      <sheetName val="Thuc thanh"/>
      <sheetName val="Luong T1- 03"/>
      <sheetName val="Luong T2- 03"/>
      <sheetName val="Luong T3- 03"/>
      <sheetName val="Sheet5_x0000__x0008__x0006__x0008__x0003_ဠ 蜰Ư༢_x0000_螸Ư༢_x0000_蠼Ư༢_x0000_裀Ư༢_x0000_襄Ư"/>
      <sheetName val="Sheet5"/>
      <sheetName val="DTCT-TB"/>
      <sheetName val="gia xe _x0000_ay"/>
      <sheetName val="TONG KE DZ 0.4 KV"/>
      <sheetName val="Bia TQT"/>
      <sheetName val="_"/>
      <sheetName val="gia xe "/>
      <sheetName val="?_x0000_?Ý?_x0000_?Ý?_x0000_?Ý?_x0000_?Ý?_x0000_?Ý?_x0000_?Ý?_x0000__x0000__x0000__x0000__x0000__x0000_"/>
      <sheetName val="Sheet5_x0000__x0008__x0006__x0008__x0003_?_x0000_?Ý?_x0000_?Ý?_x0000_?Ý?_x0000_?Ý?_x0000_?Ý"/>
      <sheetName val="TT04"/>
      <sheetName val="?"/>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U???U???U???U???U???U??"/>
      <sheetName val="Sheet5?_x0008__x0006__x0008__x0003_ဠ 蜰Ư༢?螸Ư༢?蠼Ư༢?裀Ư༢?襄Ư"/>
      <sheetName val="TL rieng"/>
      <sheetName val="Gia KS"/>
      <sheetName val="VL_NC"/>
      <sheetName val="CHIET TINH DGN GIA"/>
      <sheetName val="dtct cau"/>
      <sheetName val="TONG KE"/>
      <sheetName val="Electrical Breakdown"/>
      <sheetName val="PTVT (MAU)"/>
      <sheetName val="TONGSBU"/>
      <sheetName val="Chi tiet1"/>
      <sheetName val="gia xe ?ay"/>
      <sheetName val="dg"/>
      <sheetName val="? ?U?_x0000_?U?_x0000_?U?_x0000_?U?_x0000_?U?_x0000_?U?_x0000__x0000__x0000__x0000__x0000__x0000_"/>
      <sheetName val="? ?U???U???U???U???U???U???????"/>
      <sheetName val="ay (28-10-2005)_x0000__x0000_#2_Du toan nga"/>
      <sheetName val="PHAN TICH VAT T_x0015_ NGANG"/>
      <sheetName val="PHAN TACH VAT TU THEO NHOM"/>
      <sheetName val="TONG HOP NHAN CNNG"/>
      <sheetName val="DIEF GIAI CPSX"/>
      <sheetName val="BANG GIA DU UOAN THUY LOI"/>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ia nhan cong"/>
      <sheetName val="Thuc thanh_x0000_ס_x0000__x0000__x0000__x0000__x0000__x0000__x0000__x0000__x0009__x0000_忀ס_x0000__x0004__x0000__x0000__x0000__x0000__x0000_"/>
      <sheetName val="? ?U???U???U???U???U???U??"/>
      <sheetName val="Sheet5_x0000__x0008__x0006__x0008__x0003_? ?U?_x0000_?U?_x0000_?U?_x0000_?U?_x0000_?U"/>
      <sheetName val="Sheet5?_x0008__x0006__x0008__x0003_? ?U???U???U???U???U"/>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_ _U_"/>
      <sheetName val="Sheet5__x0008__x0006__x0008__x0003_ဠ 蜰Ư༢_螸Ư༢_蠼Ư༢_裀Ư༢_襄Ư"/>
      <sheetName val="gia xe _ay"/>
      <sheetName val="_ _U___U___U___U___U___U_______"/>
      <sheetName val="_ _U___U___U___U___U___U__"/>
      <sheetName val="Sheet5__x0008__x0006__x0008__x0003__ _U___U___U___U___U"/>
      <sheetName val="???Ý???Ý???Ý???Ý???Ý???Ý???????"/>
      <sheetName val="Sheet5?_x0008__x0006__x0008__x0003_???Ý???Ý???Ý???Ý???Ý"/>
      <sheetName val="BC11cau-QL15A-3"/>
      <sheetName val=" lam_x0000__x000e_2_Goi 1 (TT04)_x0000_ 2_goi 1 d"/>
      <sheetName val="Dept"/>
      <sheetName val="TPSX"/>
      <sheetName val="DK-TT"/>
      <sheetName val="DO_AM_DT"/>
      <sheetName val="Tong_ke"/>
      <sheetName val="ay (28-10-2005)"/>
      <sheetName val=" lam"/>
      <sheetName val="_ia nhan cong"/>
      <sheetName val="01 Bid Price summary"/>
      <sheetName val="DZ 22KV"/>
      <sheetName val="chitiet"/>
      <sheetName val="Tiepdia"/>
      <sheetName val="Shee«"/>
      <sheetName val="She«3"/>
      <sheetName val="_x0000__x0000__x0000__x0000__x0000__x0000__x0000__x0000__x0000__x0000__x0000_![BC11cau-QL15A-3.xl"/>
      <sheetName val="KLLK THUC @IEN"/>
      <sheetName val="Names"/>
      <sheetName val=""/>
      <sheetName val="Sheet5_x0000__x0008__x0006__x0008__x0003_ဠ_x0000_蜰Ư༢_x0000_螸Ư༢_x0000_蠼Ư༢_x0000_⋀_x000f_쀀궈∁_x000f_"/>
      <sheetName val="dtct cong"/>
      <sheetName val="Sheet5?_x0008__x0006__x0008__x0003_ဠ?蜰Ư༢?螸Ư༢?蠼Ư༢?⋀_x000f_쀀궈∁_x000f_"/>
      <sheetName val="VC BG"/>
      <sheetName val="Sheet5_x0000__x0008__x0006__x0008__x0003_?_x0000_?Ý?_x0000_?Ý?_x0000_?Ý?_x0000_?_x000f_???_x000f_"/>
      <sheetName val="? ?Ý?_x0000_?Ý?_x0000_?Ý?_x0000_?Ý?_x0000_?Ý?_x0000_?Ý?_x0000__x0000__x0000__x0000__x0000__x0000_"/>
      <sheetName val="Sheet5?_x0008__x0006__x0008__x0003_???Ý???Ý???Ý???_x000f_???_x000f_"/>
      <sheetName val="? ?Ý???Ý???Ý???Ý???Ý???Ý???????"/>
      <sheetName val="Sheet5__x0008__x0006__x0008__x0003_?_?U?_?U?_?U?_?U?_?U"/>
      <sheetName val="Sheet5__x0008__x0006__x0008__x0003_?_?U?_?U?_?U?_?_x000f_???_x000f_"/>
      <sheetName val="Sheet5__x0008__x0006__x0008__x0003_? ?U?_?U?_?U?_?U?_?U"/>
      <sheetName val="LEGEND"/>
      <sheetName val="uniBase"/>
      <sheetName val="vniBase"/>
      <sheetName val="abcBase"/>
      <sheetName val="Sheet5??Ý??Ý??Ý??Ý??Ý??Ý?"/>
      <sheetName val="Sheet5??Ý??Ý??Ý??Ý??Ý"/>
      <sheetName val="ay (28-10-2005)??#2_Du toan nga"/>
      <sheetName val=" Luong nghiun "/>
      <sheetName val="PONG HOP KINH PHI"/>
      <sheetName val="PHAN TICH KHOI HUONG"/>
      <sheetName val="DON CIA TONG HOP"/>
      <sheetName val="tra-vat-lieu"/>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TH VAL TU"/>
      <sheetName val="BANG BU VAN CxUYEN"/>
      <sheetName val="CHI PHI CÁ!MAY"/>
      <sheetName val="_ _Ý_"/>
      <sheetName val="___Ý___Ý___Ý___Ý___Ý___Ý_______"/>
      <sheetName val="Sheet5__x0008__x0006__x0008__x0003____Ý___Ý___Ý___Ý___Ý"/>
      <sheetName val="Sheet5__x0008__x0006__x0008__x0003____Ý___Ý___Ý____x000f_____x000f_"/>
      <sheetName val="_ _Ý___Ý___Ý___Ý___Ý___Ý_______"/>
      <sheetName val="Thuc thanh?ס????????_x0009_?忀ס?_x0004_?????"/>
      <sheetName val="Khoi luong"/>
      <sheetName val="Sheet5_x0000__x0008__x0006__x0008__x0003_ဠ_x0000_蜰Ư༢_x0000_螸Ư༢_x0000_蠼Ư༢_x0000_裀Ưഢ_x0000_襄Ư"/>
      <sheetName val="ShEet5_x0000__x0008__x0006__x0008__x0003_ဠ 蜰Ư༢_x0000_螸Ư༢_x0000_蠼Ə༢_x0000_裀Ư༢_x0000_襄Ư"/>
      <sheetName val="giath`nh1"/>
      <sheetName val="Luong T3- 0_x0013_"/>
      <sheetName val="SheEt5_x0000__x0008__x0006__x0008__x0003_ဠ_x0000_蜰Ư༢_x0000_螸Ư༢_x0000_蠼Ư༢_x0000_⋀_x000f_쀀辈∁_x000f_"/>
      <sheetName val="Rheet5_x0000__x0008__x0006__x0008__x0003_?_x0000_?U?_x0000_?U?_x0000_?U?_x0000_?_x000f_???_x000f_"/>
      <sheetName val="TONG HOP K©N© 2ÈA"/>
      <sheetName val="gha xe _x0000_ay"/>
      <sheetName val="Rheet5"/>
      <sheetName val="gha xe "/>
      <sheetName val="Shɥet5_x0000__x0008__x0006__x0008__x0003_ဠ 蜰Ư༢_x0000_螸Ư༢_x0000_蠼Ư༢_x0000_裀Ư༢_x0000_襄Ư"/>
      <sheetName val="Sheet5??U??U??U??U??U??U?"/>
      <sheetName val="Sheet5??U??U??U??U??U"/>
      <sheetName val="DI-ESTI"/>
      <sheetName val="Sheet5__x0008__x0006__x0008__x0003_ဠ_蜰Ư༢_螸Ư༢_蠼Ư༢_⋀_x000f_쀀궈∁_x000f_"/>
      <sheetName val="Luong ¼1- 03"/>
      <sheetName val="Sales2002"/>
      <sheetName val="Thuc thanh_x0000_ס_x0000_ 忀ס_x0000__x0004__x0000_鵀ס_x0000_怈ס_x0000_d_x0000_![BC"/>
      <sheetName val="Sheet5?_x0008__x0006__x0008__x0003_ဠ?蜰Ư༢?螸Ư༢?蠼Ư༢?裀Ư༢?褄Ư"/>
      <sheetName val="Sheet5?_x0008__x0006__x0008__x0003_???U???U???U???U??7U"/>
      <sheetName val=" lam?_x000e_2_Goi 1 (TT04)? 2_goi 1 d"/>
      <sheetName val="[BC11cau-Q"/>
      <sheetName val="? ?U?"/>
      <sheetName val="Sheet5?_x0008__x0006__x0008__x0003_ဠ 蜰Ư༢?螸Ư༢?蠼Ư༢?裀Ưܢ?襄Ư"/>
      <sheetName val="MAKHO"/>
      <sheetName val="Thuc thanh_x0000_ס_x0000__x0009_忀ס_x0000__x0004__x0000_鵀ס_x0000_怈ס_x0000_d_x0000_![BC"/>
      <sheetName val="Thuc thanh_ס_________x0009__忀ס__x0004______"/>
      <sheetName val="Sheet5__x0008__x0006__x0008__x0003_ဠ 蜰Ư༢_螸Ư༢_蠼Ư༢_裀Ưܢ_襄Ư"/>
      <sheetName val="Sheet5_x0000__x0008__x0006__x0008__x0003_ဠ_x0000_茰Ư༢_x0000_螸Ư༢_x0000_蠼Ư༢_x0000_裀Ư༢_x0000_襄Ư"/>
      <sheetName val="BOQ-1"/>
      <sheetName val="ay (28-10-2005)_x0000_#2_Du toan ngay"/>
      <sheetName val="MTL$-INTER"/>
      <sheetName val="Tra"/>
      <sheetName val="Sheet5_x0000__x0008__x0006__x0008__x0003_? ?Ý?_x0000_?Ý?_x0000_?Ý?_x0000_?Ý?_x0000_?Ý"/>
      <sheetName val="Sheet5?_x0008__x0006__x0008__x0003_? ?Ý???Ý???Ý???Ý???Ý"/>
      <sheetName val="TONG XOP NHAN CONG"/>
      <sheetName val="???????????![BC11cau-QL15A-3.xl"/>
      <sheetName val="Thuc thanh?ס? 忀ס?_x0004_?鵀ס?怈ס?d?![BC"/>
      <sheetName val="Thuc thanh?ס?_x0009_忀ס?_x0004_?鵀ס?怈ס?d?![BC"/>
      <sheetName val="ay (28-10-2005)?#2_Du toan ngay"/>
      <sheetName val="C47(T11)"/>
      <sheetName val="ay (28-10-2005)__#2_Du toan nga"/>
      <sheetName val="Shɥet5"/>
      <sheetName val="Don gia-cau"/>
      <sheetName val="Thuc thanh_x0000_ס_x0000__x0000__x0000__x0000__x0000__x0000__x0000__x0000_ _x0000_忀ס_x0000__x0004__x0000__x0000__x0000__x0000__x0000_"/>
      <sheetName val="Thuc thanh?ס???????? ?忀ס?_x0004_?????"/>
      <sheetName val="VC"/>
      <sheetName val="NKC"/>
      <sheetName val="PEDESB"/>
      <sheetName val="Sheet5?_x0008__x0006__x0008__x0003_ဠ?茰Ư༢?螸Ư༢?蠼Ư༢?裀Ư༢?襄Ư"/>
      <sheetName val="Shɥet5?_x0008__x0006__x0008__x0003_ဠ 蜰Ư༢?螸Ư༢?蠼Ư༢?裀Ư༢?襄Ư"/>
      <sheetName val="???Ý???Ý???Ý???Ý???Ý???Ý??"/>
      <sheetName val="Thuc thanh_ס________ _忀ס__x0004______"/>
      <sheetName val="Thuc thanh_ס_ 忀ס__x0004__鵀ס_怈ס_d_!_BC"/>
      <sheetName val="???_x000f__x0000__x0001__x0000__x0000__x0000__x0000__x0000__x0000__x0000_??U???U???U??"/>
      <sheetName val="?_x0000_?U?_x0000_?U?_x0000_?U?_x0000_?U?_x0000_?U?_x0000_?U?_x0000_"/>
      <sheetName val="gia xe ay"/>
      <sheetName val="? ?U?_x0000_?U?_x0000_?U?_x0000_?U?_x0000_?U?_x0000_?U?_x0000_"/>
      <sheetName val="?_x0000_?Ý?_x0000_?Ý?_x0000_?Ý?_x0000_?Ý?_x0000_?Ý?_x0000_?Ý?_x0000_"/>
      <sheetName val="_BC11cau-Q"/>
      <sheetName val="___________!_BC11cau-QL15A-3.xl"/>
      <sheetName val="Sheet5__U__U__U__U__U__U_"/>
      <sheetName val="Sheet5__U__U__U__U__U"/>
      <sheetName val="Cuoc Vc"/>
      <sheetName val="Sheet09"/>
      <sheetName val="SUMMARY"/>
      <sheetName val=" lam__x000e_2_Goi 1 (TT04)_ 2_goi 1 d"/>
      <sheetName val="DGCT"/>
      <sheetName val="KH-Q1,Q2,01"/>
      <sheetName val="Thuc thanh_x0000_ס_x0000_ 忀ס_x0000__x0004__x0000_"/>
      <sheetName val="Sheet5__Ý__Ý__Ý__Ý__Ý__Ý_"/>
      <sheetName val="Thuc thanh_x0000_?_x0000__x0000__x0000__x0000__x0000__x0000__x0000__x0000__x0009__x0000_??_x0000__x0004__x0000__x0000__x0000__x0000__x0000_"/>
      <sheetName val="BANG_BU_ËAN_CH+QE1"/>
      <sheetName val="KKKKKKKK"/>
      <sheetName val="?_x0000_îm??_x0000_ùn??_x0000_ÛÇ??_x0000_Á¸??_x0000_???_x0000__x0000__x0000__x0000__x0000__x0000_"/>
      <sheetName val="Thuc thanh_x0000_ס_x0000__x0009_忀ס_x0000__x0004__x0000_"/>
      <sheetName val="Sheet5__Ý__Ý__Ý__Ý__Ý"/>
      <sheetName val="Sheet5_x0008__x0006__x0008__x0003_ဠ蜰Ư༢螸Ư༢蠼Ư༢裀Ư༢襄Ư"/>
      <sheetName val="??U??U??U??U??U??U?"/>
      <sheetName val="Sheet5_x0008__x0006__x0008__x0003_ဠ蜰Ư༢螸Ư༢蠼Ư༢⋀_x000f_쀀꾈∁_x000f_"/>
      <sheetName val="Sheet5_x0008__x0006__x0008__x0003_??U??U??U??U??U"/>
      <sheetName val="Sheet5_x0008__x0006__x0008__x0003_??U??U??U??_x000f_???_x000f_"/>
      <sheetName val="Sheet5_x0008__x0006__x0008__x0003_ဠ 蜰Ư༢螸Ư༢蠼Ư༢裀Ư༢襄Ư"/>
      <sheetName val="??Ý??Ý??Ý??Ý??Ý??Ý?"/>
      <sheetName val="Sheet5_x0008__x0006__x0008__x0003_??Ý??Ý??Ý??Ý??Ý"/>
      <sheetName val="? ?U??U??U??U??U??U?"/>
      <sheetName val="ay (28-10-2005)#2_Du toan nga"/>
      <sheetName val="Sheet5_x0008__x0006__x0008__x0003_? ?U??U??U??U??U"/>
      <sheetName val=" lam_x000e_2_Goi 1 (TT04) 2_goi 1 d"/>
      <sheetName val="![BC11cau-QL15A-3.xl"/>
      <sheetName val="Sheet5_x0008__x0006__x0008__x0003_ဠ蜰Ư༢螸Ư༢蠼Ư༢⋀_x000f_쀀궈∁_x000f_"/>
      <sheetName val="Sheet5_x0008__x0006__x0008__x0003_??Ý??Ý??Ý??_x000f_???_x000f_"/>
      <sheetName val="? ?Ý??Ý??Ý??Ý??Ý??Ý?"/>
      <sheetName val="Sheet5_x0008__x0006__x0008__x0003_ဠ蜰Ư༢螸Ư༢蠼Ư༢裀Ưഢ襄Ư"/>
      <sheetName val="ShEet5_x0008__x0006__x0008__x0003_ဠ 蜰Ư༢螸Ư༢蠼Ə༢裀Ư༢襄Ư"/>
      <sheetName val="SheEt5_x0008__x0006__x0008__x0003_ဠ蜰Ư༢螸Ư༢蠼Ư༢⋀_x000f_쀀辈∁_x000f_"/>
      <sheetName val="Rheet5_x0008__x0006__x0008__x0003_??U??U??U??_x000f_???_x000f_"/>
      <sheetName val="gha xe ay"/>
      <sheetName val="Shɥet5_x0008__x0006__x0008__x0003_ဠ 蜰Ư༢螸Ư༢蠼Ư༢裀Ư༢襄Ư"/>
      <sheetName val="Sheet5_x0008__x0006__x0008__x0003_ဠ茰Ư༢螸Ư༢蠼Ư༢裀Ư༢襄Ư"/>
      <sheetName val="ay (28-10-2005)#2_Du toan ngay"/>
      <sheetName val="Sheet5_x0008__x0006__x0008__x0003_? ?Ý??Ý??Ý??Ý??Ý"/>
      <sheetName val="???_x000f__x0001_??U???U???U??"/>
      <sheetName val="Thuc thanh? ??_x0004_"/>
    </sheetNames>
    <sheetDataSet>
      <sheetData sheetId="0" refreshError="1"/>
      <sheetData sheetId="1" refreshError="1"/>
      <sheetData sheetId="2" refreshError="1"/>
      <sheetData sheetId="3" refreshError="1">
        <row r="10">
          <cell r="C10" t="str">
            <v>CÇu ®ång bôt km397+485.75</v>
          </cell>
          <cell r="D10">
            <v>0</v>
          </cell>
          <cell r="E10">
            <v>0</v>
          </cell>
          <cell r="F10">
            <v>0</v>
          </cell>
          <cell r="G10">
            <v>0</v>
          </cell>
          <cell r="H10">
            <v>0</v>
          </cell>
          <cell r="I10">
            <v>0</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D15">
            <v>0</v>
          </cell>
          <cell r="E15">
            <v>0</v>
          </cell>
          <cell r="F15">
            <v>0</v>
          </cell>
          <cell r="G15">
            <v>0</v>
          </cell>
          <cell r="H15">
            <v>0</v>
          </cell>
          <cell r="I15">
            <v>0</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F19">
            <v>0</v>
          </cell>
          <cell r="G19">
            <v>0</v>
          </cell>
          <cell r="H19">
            <v>0</v>
          </cell>
          <cell r="I19">
            <v>450000</v>
          </cell>
          <cell r="J19">
            <v>30960000</v>
          </cell>
        </row>
        <row r="20">
          <cell r="C20" t="str">
            <v>4. B¶n dÉn KT(300x220x20)cm</v>
          </cell>
          <cell r="D20" t="str">
            <v>b¶n</v>
          </cell>
          <cell r="E20">
            <v>8</v>
          </cell>
          <cell r="F20">
            <v>0</v>
          </cell>
          <cell r="G20">
            <v>0</v>
          </cell>
          <cell r="H20">
            <v>0</v>
          </cell>
          <cell r="I20">
            <v>2200000</v>
          </cell>
          <cell r="J20">
            <v>17600000</v>
          </cell>
        </row>
        <row r="21">
          <cell r="C21" t="str">
            <v>5. Khe co d·n cao su</v>
          </cell>
          <cell r="D21" t="str">
            <v>md</v>
          </cell>
          <cell r="E21">
            <v>16</v>
          </cell>
          <cell r="F21">
            <v>0</v>
          </cell>
          <cell r="G21">
            <v>0</v>
          </cell>
          <cell r="H21">
            <v>0</v>
          </cell>
          <cell r="I21">
            <v>2500000</v>
          </cell>
          <cell r="J21">
            <v>40000000</v>
          </cell>
        </row>
        <row r="22">
          <cell r="C22" t="str">
            <v>6. T­êng hé lan mÒm</v>
          </cell>
          <cell r="D22" t="str">
            <v>md</v>
          </cell>
          <cell r="E22">
            <v>40</v>
          </cell>
          <cell r="F22">
            <v>0</v>
          </cell>
          <cell r="G22">
            <v>0</v>
          </cell>
          <cell r="H22">
            <v>0</v>
          </cell>
          <cell r="I22">
            <v>450000</v>
          </cell>
          <cell r="J22">
            <v>18000000</v>
          </cell>
        </row>
        <row r="23">
          <cell r="C23" t="str">
            <v>7. Mè cÇu</v>
          </cell>
          <cell r="D23">
            <v>0</v>
          </cell>
          <cell r="E23">
            <v>0</v>
          </cell>
          <cell r="F23">
            <v>0</v>
          </cell>
          <cell r="G23">
            <v>0</v>
          </cell>
          <cell r="H23">
            <v>0</v>
          </cell>
          <cell r="I23">
            <v>0</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E34">
            <v>0</v>
          </cell>
          <cell r="F34">
            <v>0</v>
          </cell>
          <cell r="G34">
            <v>0</v>
          </cell>
          <cell r="H34">
            <v>0</v>
          </cell>
          <cell r="I34">
            <v>0</v>
          </cell>
          <cell r="J34">
            <v>86000000</v>
          </cell>
        </row>
        <row r="35">
          <cell r="C35" t="str">
            <v xml:space="preserve">8. Cäc BTCT (35x35)cm </v>
          </cell>
          <cell r="D35" t="str">
            <v>md</v>
          </cell>
          <cell r="E35">
            <v>0</v>
          </cell>
          <cell r="F35">
            <v>0</v>
          </cell>
          <cell r="G35">
            <v>0</v>
          </cell>
          <cell r="H35">
            <v>0</v>
          </cell>
          <cell r="I35">
            <v>400000</v>
          </cell>
          <cell r="J35">
            <v>0</v>
          </cell>
        </row>
        <row r="36">
          <cell r="C36" t="str">
            <v>9. Ph¸ dì cÇu cò</v>
          </cell>
          <cell r="D36">
            <v>0</v>
          </cell>
          <cell r="E36">
            <v>0</v>
          </cell>
          <cell r="F36">
            <v>0</v>
          </cell>
          <cell r="G36">
            <v>0</v>
          </cell>
          <cell r="H36">
            <v>0</v>
          </cell>
          <cell r="I36">
            <v>0</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E40">
            <v>0</v>
          </cell>
          <cell r="F40">
            <v>0</v>
          </cell>
          <cell r="G40">
            <v>0</v>
          </cell>
          <cell r="H40">
            <v>0</v>
          </cell>
          <cell r="I40">
            <v>0</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D44">
            <v>0</v>
          </cell>
          <cell r="E44">
            <v>0</v>
          </cell>
          <cell r="F44">
            <v>0</v>
          </cell>
          <cell r="G44">
            <v>0</v>
          </cell>
          <cell r="H44">
            <v>0</v>
          </cell>
          <cell r="I44">
            <v>0</v>
          </cell>
          <cell r="J44">
            <v>0</v>
          </cell>
        </row>
        <row r="45">
          <cell r="C45" t="str">
            <v>DÇm I500 lµm cÇu t¹m</v>
          </cell>
          <cell r="D45" t="str">
            <v>TÊn</v>
          </cell>
          <cell r="E45">
            <v>0</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E47">
            <v>0</v>
          </cell>
          <cell r="F47">
            <v>167311.23357142857</v>
          </cell>
          <cell r="G47">
            <v>63119.520000000004</v>
          </cell>
          <cell r="H47">
            <v>0</v>
          </cell>
          <cell r="I47">
            <v>498735.7040999615</v>
          </cell>
          <cell r="J47">
            <v>0</v>
          </cell>
        </row>
        <row r="48">
          <cell r="C48" t="str">
            <v xml:space="preserve">§¾p ®Êt nÒn ®­êng </v>
          </cell>
          <cell r="D48" t="str">
            <v>m3</v>
          </cell>
          <cell r="E48">
            <v>0</v>
          </cell>
          <cell r="F48">
            <v>5714.2857142857138</v>
          </cell>
          <cell r="G48">
            <v>6287.7246742857133</v>
          </cell>
          <cell r="H48">
            <v>16215.547368</v>
          </cell>
          <cell r="I48">
            <v>60797.097711059716</v>
          </cell>
          <cell r="J48">
            <v>0</v>
          </cell>
        </row>
        <row r="49">
          <cell r="C49" t="str">
            <v>Mãng cÊp phèi ®¸ d¨m lo¹i 1</v>
          </cell>
          <cell r="D49" t="str">
            <v>m3</v>
          </cell>
          <cell r="E49">
            <v>0</v>
          </cell>
          <cell r="F49">
            <v>211603.89028571427</v>
          </cell>
          <cell r="G49">
            <v>675.13600000000008</v>
          </cell>
          <cell r="H49">
            <v>7602.8820839999989</v>
          </cell>
          <cell r="I49">
            <v>256047.42392078004</v>
          </cell>
          <cell r="J49">
            <v>0</v>
          </cell>
        </row>
        <row r="50">
          <cell r="C50" t="str">
            <v>cÇu chÌ rÐn km399+647.55</v>
          </cell>
          <cell r="D50">
            <v>0</v>
          </cell>
          <cell r="E50">
            <v>0</v>
          </cell>
          <cell r="F50">
            <v>0</v>
          </cell>
          <cell r="G50">
            <v>0</v>
          </cell>
          <cell r="H50">
            <v>0</v>
          </cell>
          <cell r="I50">
            <v>0</v>
          </cell>
          <cell r="J50">
            <v>1429621416.0456164</v>
          </cell>
        </row>
        <row r="51">
          <cell r="C51" t="str">
            <v>1. DÇm BTCT th­êng L=12m</v>
          </cell>
          <cell r="D51">
            <v>0</v>
          </cell>
          <cell r="E51">
            <v>0</v>
          </cell>
          <cell r="F51">
            <v>0</v>
          </cell>
          <cell r="G51">
            <v>0</v>
          </cell>
          <cell r="H51">
            <v>0</v>
          </cell>
          <cell r="I51">
            <v>0</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D55">
            <v>0</v>
          </cell>
          <cell r="E55">
            <v>0</v>
          </cell>
          <cell r="F55">
            <v>0</v>
          </cell>
          <cell r="G55">
            <v>0</v>
          </cell>
          <cell r="H55">
            <v>0</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F59">
            <v>0</v>
          </cell>
          <cell r="G59">
            <v>0</v>
          </cell>
          <cell r="H59">
            <v>0</v>
          </cell>
          <cell r="I59">
            <v>450000</v>
          </cell>
          <cell r="J59">
            <v>19692000</v>
          </cell>
        </row>
        <row r="60">
          <cell r="C60" t="str">
            <v>4. B¶n dÉn KT(300x220x20)cm</v>
          </cell>
          <cell r="D60" t="str">
            <v>b¶n</v>
          </cell>
          <cell r="E60">
            <v>8</v>
          </cell>
          <cell r="F60">
            <v>0</v>
          </cell>
          <cell r="G60">
            <v>0</v>
          </cell>
          <cell r="H60">
            <v>0</v>
          </cell>
          <cell r="I60">
            <v>2200000</v>
          </cell>
          <cell r="J60">
            <v>17600000</v>
          </cell>
        </row>
        <row r="61">
          <cell r="C61" t="str">
            <v>5. Khe co d·n cao su</v>
          </cell>
          <cell r="D61" t="str">
            <v>md</v>
          </cell>
          <cell r="E61">
            <v>16</v>
          </cell>
          <cell r="F61">
            <v>0</v>
          </cell>
          <cell r="G61">
            <v>0</v>
          </cell>
          <cell r="H61">
            <v>0</v>
          </cell>
          <cell r="I61">
            <v>2500000</v>
          </cell>
          <cell r="J61">
            <v>40000000</v>
          </cell>
        </row>
        <row r="62">
          <cell r="C62" t="str">
            <v>6. T­êng hé lan mÒm</v>
          </cell>
          <cell r="D62" t="str">
            <v>md</v>
          </cell>
          <cell r="E62">
            <v>40</v>
          </cell>
          <cell r="F62">
            <v>4911215.3371428577</v>
          </cell>
          <cell r="G62">
            <v>0</v>
          </cell>
          <cell r="H62">
            <v>99583.053999999989</v>
          </cell>
          <cell r="I62">
            <v>450000</v>
          </cell>
          <cell r="J62">
            <v>18000000</v>
          </cell>
        </row>
        <row r="63">
          <cell r="C63" t="str">
            <v>7. Mè cÇu</v>
          </cell>
          <cell r="D63">
            <v>0</v>
          </cell>
          <cell r="E63">
            <v>0</v>
          </cell>
          <cell r="F63">
            <v>0</v>
          </cell>
          <cell r="G63">
            <v>0</v>
          </cell>
          <cell r="H63">
            <v>0</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E74">
            <v>0</v>
          </cell>
          <cell r="F74">
            <v>0</v>
          </cell>
          <cell r="G74">
            <v>0</v>
          </cell>
          <cell r="H74">
            <v>0</v>
          </cell>
          <cell r="I74">
            <v>0</v>
          </cell>
          <cell r="J74">
            <v>76000000</v>
          </cell>
        </row>
        <row r="75">
          <cell r="C75" t="str">
            <v>9. Ph¸ dì cÇu cò</v>
          </cell>
          <cell r="D75" t="str">
            <v>DÇm</v>
          </cell>
          <cell r="E75">
            <v>9</v>
          </cell>
          <cell r="F75" t="e">
            <v>#N/A</v>
          </cell>
          <cell r="G75" t="e">
            <v>#N/A</v>
          </cell>
          <cell r="H75" t="e">
            <v>#N/A</v>
          </cell>
          <cell r="I75">
            <v>12000000</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E78">
            <v>0</v>
          </cell>
          <cell r="F78">
            <v>215999.99999999997</v>
          </cell>
          <cell r="G78">
            <v>218652</v>
          </cell>
          <cell r="H78">
            <v>543277.45000000007</v>
          </cell>
          <cell r="I78">
            <v>1924115.5741105948</v>
          </cell>
          <cell r="J78">
            <v>0</v>
          </cell>
        </row>
        <row r="79">
          <cell r="C79" t="str">
            <v>10. H¹ng môc kh¸c</v>
          </cell>
          <cell r="D79" t="str">
            <v>TB</v>
          </cell>
          <cell r="E79">
            <v>0</v>
          </cell>
          <cell r="F79">
            <v>0</v>
          </cell>
          <cell r="G79">
            <v>0</v>
          </cell>
          <cell r="H79">
            <v>0</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D83">
            <v>0</v>
          </cell>
          <cell r="E83">
            <v>0</v>
          </cell>
          <cell r="F83">
            <v>0</v>
          </cell>
          <cell r="G83">
            <v>0</v>
          </cell>
          <cell r="H83">
            <v>0</v>
          </cell>
          <cell r="I83">
            <v>0</v>
          </cell>
          <cell r="J83">
            <v>1734440155.4768608</v>
          </cell>
        </row>
        <row r="84">
          <cell r="C84" t="str">
            <v>1. DÇm BTCT th­êng L=12m</v>
          </cell>
          <cell r="D84">
            <v>0</v>
          </cell>
          <cell r="E84">
            <v>0</v>
          </cell>
          <cell r="F84">
            <v>0</v>
          </cell>
          <cell r="G84">
            <v>0</v>
          </cell>
          <cell r="H84">
            <v>0</v>
          </cell>
          <cell r="I84">
            <v>0</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D88">
            <v>0</v>
          </cell>
          <cell r="E88">
            <v>0</v>
          </cell>
          <cell r="F88">
            <v>0</v>
          </cell>
          <cell r="G88">
            <v>0</v>
          </cell>
          <cell r="H88">
            <v>0</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F92">
            <v>0</v>
          </cell>
          <cell r="G92">
            <v>0</v>
          </cell>
          <cell r="H92">
            <v>0</v>
          </cell>
          <cell r="I92">
            <v>450000</v>
          </cell>
          <cell r="J92">
            <v>19512000</v>
          </cell>
        </row>
        <row r="93">
          <cell r="C93" t="str">
            <v>4. B¶n dÉn KT(300x220x20)cm</v>
          </cell>
          <cell r="D93" t="str">
            <v>b¶n</v>
          </cell>
          <cell r="E93">
            <v>8</v>
          </cell>
          <cell r="F93">
            <v>0</v>
          </cell>
          <cell r="G93">
            <v>0</v>
          </cell>
          <cell r="H93">
            <v>0</v>
          </cell>
          <cell r="I93">
            <v>2200000</v>
          </cell>
          <cell r="J93">
            <v>17600000</v>
          </cell>
        </row>
        <row r="94">
          <cell r="C94" t="str">
            <v>5. Khe co d·n cao su</v>
          </cell>
          <cell r="D94" t="str">
            <v>md</v>
          </cell>
          <cell r="E94">
            <v>16</v>
          </cell>
          <cell r="F94">
            <v>0</v>
          </cell>
          <cell r="G94">
            <v>0</v>
          </cell>
          <cell r="H94">
            <v>0</v>
          </cell>
          <cell r="I94">
            <v>2500000</v>
          </cell>
          <cell r="J94">
            <v>40000000</v>
          </cell>
        </row>
        <row r="95">
          <cell r="C95" t="str">
            <v>6. T­êng hé lan mÒm</v>
          </cell>
          <cell r="D95" t="str">
            <v>md</v>
          </cell>
          <cell r="E95">
            <v>40</v>
          </cell>
          <cell r="F95">
            <v>0</v>
          </cell>
          <cell r="G95">
            <v>0</v>
          </cell>
          <cell r="H95">
            <v>0</v>
          </cell>
          <cell r="I95">
            <v>450000</v>
          </cell>
          <cell r="J95">
            <v>18000000</v>
          </cell>
        </row>
        <row r="96">
          <cell r="C96" t="str">
            <v>7. Mè cÇu</v>
          </cell>
          <cell r="D96">
            <v>0</v>
          </cell>
          <cell r="E96">
            <v>0</v>
          </cell>
          <cell r="F96">
            <v>0</v>
          </cell>
          <cell r="G96">
            <v>0</v>
          </cell>
          <cell r="H96">
            <v>0</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E107">
            <v>0</v>
          </cell>
          <cell r="F107">
            <v>0</v>
          </cell>
          <cell r="G107">
            <v>0</v>
          </cell>
          <cell r="H107">
            <v>0</v>
          </cell>
          <cell r="I107">
            <v>0</v>
          </cell>
          <cell r="J107">
            <v>76000000</v>
          </cell>
        </row>
        <row r="108">
          <cell r="C108" t="str">
            <v>9. H¹ng môc kh¸c</v>
          </cell>
          <cell r="D108" t="str">
            <v>TB</v>
          </cell>
          <cell r="E108">
            <v>0</v>
          </cell>
          <cell r="F108">
            <v>0</v>
          </cell>
          <cell r="G108">
            <v>0</v>
          </cell>
          <cell r="H108">
            <v>0</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D112">
            <v>0</v>
          </cell>
          <cell r="E112">
            <v>0</v>
          </cell>
          <cell r="F112">
            <v>0</v>
          </cell>
          <cell r="G112">
            <v>0</v>
          </cell>
          <cell r="H112">
            <v>0</v>
          </cell>
          <cell r="I112">
            <v>0</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D115">
            <v>0</v>
          </cell>
          <cell r="E115">
            <v>0</v>
          </cell>
          <cell r="F115">
            <v>0</v>
          </cell>
          <cell r="G115">
            <v>0</v>
          </cell>
          <cell r="H115">
            <v>0</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D121">
            <v>0</v>
          </cell>
          <cell r="E121">
            <v>0</v>
          </cell>
          <cell r="F121">
            <v>0</v>
          </cell>
          <cell r="G121">
            <v>0</v>
          </cell>
          <cell r="H121">
            <v>0</v>
          </cell>
          <cell r="I121">
            <v>0</v>
          </cell>
          <cell r="J121">
            <v>1806954333.0773902</v>
          </cell>
        </row>
        <row r="122">
          <cell r="C122" t="str">
            <v>1. DÇm BTCT th­êng L=15m</v>
          </cell>
          <cell r="D122">
            <v>0</v>
          </cell>
          <cell r="E122">
            <v>0</v>
          </cell>
          <cell r="F122">
            <v>0</v>
          </cell>
          <cell r="G122">
            <v>0</v>
          </cell>
          <cell r="H122">
            <v>0</v>
          </cell>
          <cell r="I122">
            <v>0</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D126">
            <v>0</v>
          </cell>
          <cell r="E126">
            <v>0</v>
          </cell>
          <cell r="F126">
            <v>0</v>
          </cell>
          <cell r="G126">
            <v>0</v>
          </cell>
          <cell r="H126">
            <v>0</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F130">
            <v>0</v>
          </cell>
          <cell r="G130">
            <v>0</v>
          </cell>
          <cell r="H130">
            <v>0</v>
          </cell>
          <cell r="I130">
            <v>450000</v>
          </cell>
          <cell r="J130">
            <v>25362000</v>
          </cell>
        </row>
        <row r="131">
          <cell r="C131" t="str">
            <v>4. B¶n dÉn KT(300x220x20)cm</v>
          </cell>
          <cell r="D131" t="str">
            <v>b¶n</v>
          </cell>
          <cell r="E131">
            <v>8</v>
          </cell>
          <cell r="F131">
            <v>0</v>
          </cell>
          <cell r="G131">
            <v>0</v>
          </cell>
          <cell r="H131">
            <v>0</v>
          </cell>
          <cell r="I131">
            <v>2200000</v>
          </cell>
          <cell r="J131">
            <v>17600000</v>
          </cell>
        </row>
        <row r="132">
          <cell r="C132" t="str">
            <v>5. Khe co d·n cao su</v>
          </cell>
          <cell r="D132" t="str">
            <v>md</v>
          </cell>
          <cell r="E132">
            <v>16</v>
          </cell>
          <cell r="F132">
            <v>0</v>
          </cell>
          <cell r="G132">
            <v>0</v>
          </cell>
          <cell r="H132">
            <v>0</v>
          </cell>
          <cell r="I132">
            <v>2500000</v>
          </cell>
          <cell r="J132">
            <v>40000000</v>
          </cell>
        </row>
        <row r="133">
          <cell r="C133" t="str">
            <v>6. T­êng hé lan mÒm</v>
          </cell>
          <cell r="D133" t="str">
            <v>md</v>
          </cell>
          <cell r="E133">
            <v>40</v>
          </cell>
          <cell r="F133">
            <v>0</v>
          </cell>
          <cell r="G133">
            <v>0</v>
          </cell>
          <cell r="H133">
            <v>0</v>
          </cell>
          <cell r="I133">
            <v>450000</v>
          </cell>
          <cell r="J133">
            <v>18000000</v>
          </cell>
        </row>
        <row r="134">
          <cell r="C134" t="str">
            <v>7. Mè cÇu</v>
          </cell>
          <cell r="D134">
            <v>0</v>
          </cell>
          <cell r="E134">
            <v>0</v>
          </cell>
          <cell r="F134">
            <v>0</v>
          </cell>
          <cell r="G134">
            <v>0</v>
          </cell>
          <cell r="H134">
            <v>0</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E145">
            <v>0</v>
          </cell>
          <cell r="F145">
            <v>0</v>
          </cell>
          <cell r="G145">
            <v>0</v>
          </cell>
          <cell r="H145">
            <v>0</v>
          </cell>
          <cell r="I145">
            <v>0</v>
          </cell>
          <cell r="J145">
            <v>64000000</v>
          </cell>
        </row>
        <row r="146">
          <cell r="C146" t="str">
            <v xml:space="preserve">8. Cäc BTCT (35x35)cm </v>
          </cell>
          <cell r="D146" t="str">
            <v>md</v>
          </cell>
          <cell r="E146">
            <v>480</v>
          </cell>
          <cell r="F146">
            <v>0</v>
          </cell>
          <cell r="G146">
            <v>0</v>
          </cell>
          <cell r="H146">
            <v>0</v>
          </cell>
          <cell r="I146">
            <v>400000</v>
          </cell>
          <cell r="J146">
            <v>192000000</v>
          </cell>
        </row>
        <row r="147">
          <cell r="C147" t="str">
            <v>9. Ph¸ dì cÇu cò</v>
          </cell>
          <cell r="D147">
            <v>0</v>
          </cell>
          <cell r="E147">
            <v>0</v>
          </cell>
          <cell r="F147">
            <v>0</v>
          </cell>
          <cell r="G147">
            <v>0</v>
          </cell>
          <cell r="H147">
            <v>0</v>
          </cell>
          <cell r="I147">
            <v>0</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E150">
            <v>0</v>
          </cell>
          <cell r="F150">
            <v>0</v>
          </cell>
          <cell r="G150">
            <v>0</v>
          </cell>
          <cell r="H150">
            <v>0</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D160">
            <v>0</v>
          </cell>
          <cell r="E160">
            <v>0</v>
          </cell>
          <cell r="F160">
            <v>0</v>
          </cell>
          <cell r="G160">
            <v>0</v>
          </cell>
          <cell r="H160">
            <v>0</v>
          </cell>
          <cell r="I160">
            <v>0</v>
          </cell>
          <cell r="J160">
            <v>1511488655.496485</v>
          </cell>
        </row>
        <row r="161">
          <cell r="C161" t="str">
            <v>1. DÇm BTCT th­êng L=15m</v>
          </cell>
          <cell r="D161">
            <v>0</v>
          </cell>
          <cell r="E161">
            <v>0</v>
          </cell>
          <cell r="F161">
            <v>0</v>
          </cell>
          <cell r="G161">
            <v>0</v>
          </cell>
          <cell r="H161">
            <v>0</v>
          </cell>
          <cell r="I161">
            <v>0</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D165">
            <v>0</v>
          </cell>
          <cell r="E165">
            <v>0</v>
          </cell>
          <cell r="F165">
            <v>0</v>
          </cell>
          <cell r="G165">
            <v>0</v>
          </cell>
          <cell r="H165">
            <v>0</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F169">
            <v>0</v>
          </cell>
          <cell r="G169">
            <v>0</v>
          </cell>
          <cell r="H169">
            <v>0</v>
          </cell>
          <cell r="I169">
            <v>450000</v>
          </cell>
          <cell r="J169">
            <v>19818000</v>
          </cell>
        </row>
        <row r="170">
          <cell r="C170" t="str">
            <v>4. B¶n dÉn KT(300x220x20)cm</v>
          </cell>
          <cell r="D170" t="str">
            <v>b¶n</v>
          </cell>
          <cell r="E170">
            <v>8</v>
          </cell>
          <cell r="F170">
            <v>0</v>
          </cell>
          <cell r="G170">
            <v>0</v>
          </cell>
          <cell r="H170">
            <v>0</v>
          </cell>
          <cell r="I170">
            <v>2200000</v>
          </cell>
          <cell r="J170">
            <v>17600000</v>
          </cell>
        </row>
        <row r="171">
          <cell r="C171" t="str">
            <v>5. Khe co d·n cao su</v>
          </cell>
          <cell r="D171" t="str">
            <v>md</v>
          </cell>
          <cell r="E171">
            <v>16</v>
          </cell>
          <cell r="F171">
            <v>0</v>
          </cell>
          <cell r="G171">
            <v>0</v>
          </cell>
          <cell r="H171">
            <v>0</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D173">
            <v>0</v>
          </cell>
          <cell r="E173">
            <v>0</v>
          </cell>
          <cell r="F173">
            <v>0</v>
          </cell>
          <cell r="G173">
            <v>0</v>
          </cell>
          <cell r="H173">
            <v>0</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E184">
            <v>0</v>
          </cell>
          <cell r="F184">
            <v>0</v>
          </cell>
          <cell r="G184">
            <v>0</v>
          </cell>
          <cell r="H184">
            <v>0</v>
          </cell>
          <cell r="I184">
            <v>0</v>
          </cell>
          <cell r="J184">
            <v>35000000</v>
          </cell>
        </row>
        <row r="185">
          <cell r="C185" t="str">
            <v xml:space="preserve">8. Cäc BTCT (35x35)cm </v>
          </cell>
          <cell r="D185" t="str">
            <v>md</v>
          </cell>
          <cell r="E185">
            <v>360</v>
          </cell>
          <cell r="F185">
            <v>0</v>
          </cell>
          <cell r="G185">
            <v>0</v>
          </cell>
          <cell r="H185">
            <v>0</v>
          </cell>
          <cell r="I185">
            <v>400000</v>
          </cell>
          <cell r="J185">
            <v>144000000</v>
          </cell>
        </row>
        <row r="186">
          <cell r="C186" t="str">
            <v>9. H¹ng môc kh¸c</v>
          </cell>
          <cell r="D186" t="str">
            <v>TB</v>
          </cell>
          <cell r="E186">
            <v>0</v>
          </cell>
          <cell r="F186">
            <v>0</v>
          </cell>
          <cell r="G186">
            <v>0</v>
          </cell>
          <cell r="H186">
            <v>0</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D190">
            <v>0</v>
          </cell>
          <cell r="E190">
            <v>0</v>
          </cell>
          <cell r="F190">
            <v>0</v>
          </cell>
          <cell r="G190">
            <v>0</v>
          </cell>
          <cell r="H190">
            <v>0</v>
          </cell>
          <cell r="I190">
            <v>0</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D194">
            <v>0</v>
          </cell>
          <cell r="E194">
            <v>0</v>
          </cell>
          <cell r="F194">
            <v>0</v>
          </cell>
          <cell r="G194">
            <v>0</v>
          </cell>
          <cell r="H194">
            <v>0</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D200">
            <v>0</v>
          </cell>
          <cell r="E200">
            <v>0</v>
          </cell>
          <cell r="F200">
            <v>0</v>
          </cell>
          <cell r="G200">
            <v>0</v>
          </cell>
          <cell r="H200">
            <v>0</v>
          </cell>
          <cell r="I200">
            <v>0</v>
          </cell>
          <cell r="J200">
            <v>1659700711.0894449</v>
          </cell>
        </row>
        <row r="201">
          <cell r="C201" t="str">
            <v>1. DÇm b¶n BTCT D¦L L=9m</v>
          </cell>
          <cell r="D201">
            <v>0</v>
          </cell>
          <cell r="E201">
            <v>0</v>
          </cell>
          <cell r="F201">
            <v>0</v>
          </cell>
          <cell r="G201">
            <v>0</v>
          </cell>
          <cell r="H201">
            <v>0</v>
          </cell>
          <cell r="I201">
            <v>0</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D204">
            <v>0</v>
          </cell>
          <cell r="E204">
            <v>0</v>
          </cell>
          <cell r="F204">
            <v>0</v>
          </cell>
          <cell r="G204">
            <v>0</v>
          </cell>
          <cell r="H204">
            <v>0</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F208">
            <v>0</v>
          </cell>
          <cell r="G208">
            <v>0</v>
          </cell>
          <cell r="H208">
            <v>0</v>
          </cell>
          <cell r="I208">
            <v>450000</v>
          </cell>
          <cell r="J208">
            <v>18846000</v>
          </cell>
        </row>
        <row r="209">
          <cell r="C209" t="str">
            <v>4. B¶n dÉn KT(300x220x20)cm</v>
          </cell>
          <cell r="D209" t="str">
            <v>b¶n</v>
          </cell>
          <cell r="E209">
            <v>8</v>
          </cell>
          <cell r="F209">
            <v>0</v>
          </cell>
          <cell r="G209">
            <v>0</v>
          </cell>
          <cell r="H209">
            <v>0</v>
          </cell>
          <cell r="I209">
            <v>2200000</v>
          </cell>
          <cell r="J209">
            <v>17600000</v>
          </cell>
        </row>
        <row r="210">
          <cell r="C210" t="str">
            <v>5. MatÝt tÈm nhùa ®­êng</v>
          </cell>
          <cell r="D210" t="str">
            <v>m3</v>
          </cell>
          <cell r="E210">
            <v>0.18</v>
          </cell>
          <cell r="F210">
            <v>0</v>
          </cell>
          <cell r="G210">
            <v>0</v>
          </cell>
          <cell r="H210">
            <v>0</v>
          </cell>
          <cell r="I210">
            <v>150000</v>
          </cell>
          <cell r="J210">
            <v>27000</v>
          </cell>
        </row>
        <row r="211">
          <cell r="C211" t="str">
            <v>6. T­êng hé lan mÒm</v>
          </cell>
          <cell r="D211" t="str">
            <v>md</v>
          </cell>
          <cell r="E211">
            <v>40</v>
          </cell>
          <cell r="F211">
            <v>0</v>
          </cell>
          <cell r="G211">
            <v>0</v>
          </cell>
          <cell r="H211">
            <v>0</v>
          </cell>
          <cell r="I211">
            <v>450000</v>
          </cell>
          <cell r="J211">
            <v>18000000</v>
          </cell>
        </row>
        <row r="212">
          <cell r="C212" t="str">
            <v>7. Mè cÇu</v>
          </cell>
          <cell r="D212">
            <v>0</v>
          </cell>
          <cell r="E212">
            <v>0</v>
          </cell>
          <cell r="F212">
            <v>0</v>
          </cell>
          <cell r="G212">
            <v>0</v>
          </cell>
          <cell r="H212">
            <v>0</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E224">
            <v>0</v>
          </cell>
          <cell r="F224">
            <v>0</v>
          </cell>
          <cell r="G224">
            <v>0</v>
          </cell>
          <cell r="H224">
            <v>0</v>
          </cell>
          <cell r="I224">
            <v>0</v>
          </cell>
          <cell r="J224">
            <v>64000000</v>
          </cell>
        </row>
        <row r="225">
          <cell r="C225" t="str">
            <v xml:space="preserve">8. Cäc BTCT (35x35)cm </v>
          </cell>
          <cell r="D225" t="str">
            <v>md</v>
          </cell>
          <cell r="E225">
            <v>288</v>
          </cell>
          <cell r="F225">
            <v>0</v>
          </cell>
          <cell r="G225">
            <v>0</v>
          </cell>
          <cell r="H225">
            <v>0</v>
          </cell>
          <cell r="I225">
            <v>400000</v>
          </cell>
          <cell r="J225">
            <v>115200000</v>
          </cell>
        </row>
        <row r="226">
          <cell r="C226" t="str">
            <v>9. H¹ng môc kh¸c</v>
          </cell>
          <cell r="D226" t="str">
            <v>TB</v>
          </cell>
          <cell r="E226">
            <v>0</v>
          </cell>
          <cell r="F226">
            <v>0</v>
          </cell>
          <cell r="G226">
            <v>0</v>
          </cell>
          <cell r="H226">
            <v>0</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D230">
            <v>0</v>
          </cell>
          <cell r="E230">
            <v>0</v>
          </cell>
          <cell r="F230">
            <v>0</v>
          </cell>
          <cell r="G230">
            <v>0</v>
          </cell>
          <cell r="H230">
            <v>0</v>
          </cell>
          <cell r="I230">
            <v>0</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D233">
            <v>0</v>
          </cell>
          <cell r="E233">
            <v>0</v>
          </cell>
          <cell r="F233">
            <v>0</v>
          </cell>
          <cell r="G233">
            <v>0</v>
          </cell>
          <cell r="H233">
            <v>0</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D239">
            <v>0</v>
          </cell>
          <cell r="E239">
            <v>0</v>
          </cell>
          <cell r="F239">
            <v>0</v>
          </cell>
          <cell r="G239">
            <v>0</v>
          </cell>
          <cell r="H239">
            <v>0</v>
          </cell>
          <cell r="I239">
            <v>0</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D244">
            <v>0</v>
          </cell>
          <cell r="E244">
            <v>0</v>
          </cell>
          <cell r="F244">
            <v>0</v>
          </cell>
          <cell r="G244">
            <v>0</v>
          </cell>
          <cell r="H244">
            <v>0</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F248">
            <v>0</v>
          </cell>
          <cell r="G248">
            <v>0</v>
          </cell>
          <cell r="H248">
            <v>0</v>
          </cell>
          <cell r="I248">
            <v>450000</v>
          </cell>
          <cell r="J248">
            <v>27162000</v>
          </cell>
        </row>
        <row r="249">
          <cell r="C249" t="str">
            <v>4. B¶n dÉn KT(300x220x20)cm</v>
          </cell>
          <cell r="D249" t="str">
            <v>b¶n</v>
          </cell>
          <cell r="E249">
            <v>8</v>
          </cell>
          <cell r="F249">
            <v>0</v>
          </cell>
          <cell r="G249">
            <v>0</v>
          </cell>
          <cell r="H249">
            <v>0</v>
          </cell>
          <cell r="I249">
            <v>2200000</v>
          </cell>
          <cell r="J249">
            <v>17600000</v>
          </cell>
        </row>
        <row r="250">
          <cell r="C250" t="str">
            <v>5. Khe co d·n cao su</v>
          </cell>
          <cell r="D250" t="str">
            <v>md</v>
          </cell>
          <cell r="E250">
            <v>16</v>
          </cell>
          <cell r="F250">
            <v>0</v>
          </cell>
          <cell r="G250">
            <v>0</v>
          </cell>
          <cell r="H250">
            <v>0</v>
          </cell>
          <cell r="I250">
            <v>2500000</v>
          </cell>
          <cell r="J250">
            <v>40000000</v>
          </cell>
        </row>
        <row r="251">
          <cell r="C251" t="str">
            <v>6. T­êng hé lan mÒm</v>
          </cell>
          <cell r="D251" t="str">
            <v>md</v>
          </cell>
          <cell r="E251">
            <v>40</v>
          </cell>
          <cell r="F251">
            <v>0</v>
          </cell>
          <cell r="G251">
            <v>0</v>
          </cell>
          <cell r="H251">
            <v>0</v>
          </cell>
          <cell r="I251">
            <v>450000</v>
          </cell>
          <cell r="J251">
            <v>18000000</v>
          </cell>
        </row>
        <row r="252">
          <cell r="C252" t="str">
            <v>7. Mè cÇu</v>
          </cell>
          <cell r="D252">
            <v>0</v>
          </cell>
          <cell r="E252">
            <v>0</v>
          </cell>
          <cell r="F252">
            <v>0</v>
          </cell>
          <cell r="G252">
            <v>0</v>
          </cell>
          <cell r="H252">
            <v>0</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E263">
            <v>0</v>
          </cell>
          <cell r="F263">
            <v>0</v>
          </cell>
          <cell r="G263">
            <v>0</v>
          </cell>
          <cell r="H263">
            <v>0</v>
          </cell>
          <cell r="I263">
            <v>0</v>
          </cell>
          <cell r="J263">
            <v>77000000</v>
          </cell>
        </row>
        <row r="264">
          <cell r="C264" t="str">
            <v xml:space="preserve">8. Cäc BTCT (35x35)cm </v>
          </cell>
          <cell r="D264" t="str">
            <v>md</v>
          </cell>
          <cell r="E264">
            <v>0</v>
          </cell>
          <cell r="F264">
            <v>0</v>
          </cell>
          <cell r="G264">
            <v>0</v>
          </cell>
          <cell r="H264">
            <v>0</v>
          </cell>
          <cell r="I264">
            <v>400000</v>
          </cell>
          <cell r="J264">
            <v>0</v>
          </cell>
        </row>
        <row r="265">
          <cell r="C265" t="str">
            <v>9. Ph¸ dì cÇu cò</v>
          </cell>
          <cell r="D265">
            <v>0</v>
          </cell>
          <cell r="E265">
            <v>0</v>
          </cell>
          <cell r="F265">
            <v>0</v>
          </cell>
          <cell r="G265">
            <v>0</v>
          </cell>
          <cell r="H265">
            <v>0</v>
          </cell>
          <cell r="I265">
            <v>0</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D272">
            <v>0</v>
          </cell>
          <cell r="E272">
            <v>0</v>
          </cell>
          <cell r="F272">
            <v>0</v>
          </cell>
          <cell r="G272">
            <v>0</v>
          </cell>
          <cell r="H272">
            <v>0</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D278">
            <v>0</v>
          </cell>
          <cell r="E278">
            <v>0</v>
          </cell>
          <cell r="F278">
            <v>0</v>
          </cell>
          <cell r="G278">
            <v>0</v>
          </cell>
          <cell r="H278">
            <v>0</v>
          </cell>
          <cell r="I278">
            <v>0</v>
          </cell>
          <cell r="J278">
            <v>1687268738.1014953</v>
          </cell>
        </row>
        <row r="279">
          <cell r="C279" t="str">
            <v>1. DÇm BTCT th­êng L=12m</v>
          </cell>
          <cell r="D279">
            <v>0</v>
          </cell>
          <cell r="E279">
            <v>0</v>
          </cell>
          <cell r="F279">
            <v>0</v>
          </cell>
          <cell r="G279">
            <v>0</v>
          </cell>
          <cell r="H279">
            <v>0</v>
          </cell>
          <cell r="I279">
            <v>0</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D283">
            <v>0</v>
          </cell>
          <cell r="E283">
            <v>0</v>
          </cell>
          <cell r="F283">
            <v>0</v>
          </cell>
          <cell r="G283">
            <v>0</v>
          </cell>
          <cell r="H283">
            <v>0</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F287">
            <v>0</v>
          </cell>
          <cell r="G287">
            <v>0</v>
          </cell>
          <cell r="H287">
            <v>0</v>
          </cell>
          <cell r="I287">
            <v>450000</v>
          </cell>
          <cell r="J287">
            <v>17820000</v>
          </cell>
        </row>
        <row r="288">
          <cell r="C288" t="str">
            <v>4. B¶n dÉn KT(300x220x20)cm</v>
          </cell>
          <cell r="D288" t="str">
            <v>b¶n</v>
          </cell>
          <cell r="E288">
            <v>8</v>
          </cell>
          <cell r="F288">
            <v>0</v>
          </cell>
          <cell r="G288">
            <v>0</v>
          </cell>
          <cell r="H288">
            <v>0</v>
          </cell>
          <cell r="I288">
            <v>2200000</v>
          </cell>
          <cell r="J288">
            <v>17600000</v>
          </cell>
        </row>
        <row r="289">
          <cell r="C289" t="str">
            <v>5. Khe co d·n cao su</v>
          </cell>
          <cell r="D289" t="str">
            <v>md</v>
          </cell>
          <cell r="E289">
            <v>16</v>
          </cell>
          <cell r="F289">
            <v>0</v>
          </cell>
          <cell r="G289">
            <v>0</v>
          </cell>
          <cell r="H289">
            <v>0</v>
          </cell>
          <cell r="I289">
            <v>2500000</v>
          </cell>
          <cell r="J289">
            <v>40000000</v>
          </cell>
        </row>
        <row r="290">
          <cell r="C290" t="str">
            <v>6. T­êng hé lan mÒm</v>
          </cell>
          <cell r="D290" t="str">
            <v>md</v>
          </cell>
          <cell r="E290">
            <v>40</v>
          </cell>
          <cell r="F290">
            <v>0</v>
          </cell>
          <cell r="G290">
            <v>0</v>
          </cell>
          <cell r="H290">
            <v>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E302">
            <v>0</v>
          </cell>
          <cell r="F302">
            <v>0</v>
          </cell>
          <cell r="G302">
            <v>0</v>
          </cell>
          <cell r="H302">
            <v>0</v>
          </cell>
          <cell r="I302">
            <v>0</v>
          </cell>
          <cell r="J302">
            <v>84000000</v>
          </cell>
        </row>
        <row r="303">
          <cell r="C303" t="str">
            <v xml:space="preserve">8. Cäc BTCT (35x35)cm </v>
          </cell>
          <cell r="D303" t="str">
            <v>md</v>
          </cell>
          <cell r="E303">
            <v>0</v>
          </cell>
          <cell r="F303">
            <v>0</v>
          </cell>
          <cell r="G303">
            <v>0</v>
          </cell>
          <cell r="H303">
            <v>0</v>
          </cell>
          <cell r="I303">
            <v>400000</v>
          </cell>
          <cell r="J303">
            <v>0</v>
          </cell>
        </row>
        <row r="304">
          <cell r="C304" t="str">
            <v>9. H¹ng môc kh¸c</v>
          </cell>
          <cell r="D304" t="str">
            <v>TB</v>
          </cell>
          <cell r="E304">
            <v>0</v>
          </cell>
          <cell r="F304">
            <v>0</v>
          </cell>
          <cell r="G304">
            <v>0</v>
          </cell>
          <cell r="H304">
            <v>0</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D308">
            <v>0</v>
          </cell>
          <cell r="E308">
            <v>0</v>
          </cell>
          <cell r="F308">
            <v>0</v>
          </cell>
          <cell r="G308">
            <v>0</v>
          </cell>
          <cell r="H308">
            <v>0</v>
          </cell>
          <cell r="I308">
            <v>0</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D312">
            <v>0</v>
          </cell>
          <cell r="E312">
            <v>0</v>
          </cell>
          <cell r="F312">
            <v>0</v>
          </cell>
          <cell r="G312">
            <v>0</v>
          </cell>
          <cell r="H312">
            <v>0</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D318">
            <v>0</v>
          </cell>
          <cell r="E318">
            <v>0</v>
          </cell>
          <cell r="F318">
            <v>0</v>
          </cell>
          <cell r="G318">
            <v>0</v>
          </cell>
          <cell r="H318">
            <v>0</v>
          </cell>
          <cell r="I318">
            <v>0</v>
          </cell>
          <cell r="J318">
            <v>2531392571.695261</v>
          </cell>
        </row>
        <row r="319">
          <cell r="C319" t="str">
            <v>1. DÇm BTCT D¦L L=24m</v>
          </cell>
          <cell r="D319">
            <v>0</v>
          </cell>
          <cell r="E319">
            <v>0</v>
          </cell>
          <cell r="F319">
            <v>0</v>
          </cell>
          <cell r="G319">
            <v>0</v>
          </cell>
          <cell r="H319">
            <v>0</v>
          </cell>
          <cell r="I319">
            <v>0</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D323">
            <v>0</v>
          </cell>
          <cell r="E323">
            <v>0</v>
          </cell>
          <cell r="F323">
            <v>0</v>
          </cell>
          <cell r="G323">
            <v>0</v>
          </cell>
          <cell r="H323">
            <v>0</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F327">
            <v>0</v>
          </cell>
          <cell r="G327">
            <v>0</v>
          </cell>
          <cell r="H327">
            <v>0</v>
          </cell>
          <cell r="I327">
            <v>450000</v>
          </cell>
          <cell r="J327">
            <v>31626000</v>
          </cell>
        </row>
        <row r="328">
          <cell r="C328" t="str">
            <v>4. B¶n dÉn KT(300x220x20)cm</v>
          </cell>
          <cell r="D328" t="str">
            <v>b¶n</v>
          </cell>
          <cell r="E328">
            <v>8</v>
          </cell>
          <cell r="F328">
            <v>0</v>
          </cell>
          <cell r="G328">
            <v>0</v>
          </cell>
          <cell r="H328">
            <v>0</v>
          </cell>
          <cell r="I328">
            <v>2200000</v>
          </cell>
          <cell r="J328">
            <v>17600000</v>
          </cell>
        </row>
        <row r="329">
          <cell r="C329" t="str">
            <v>5. Khe co d·n cao su</v>
          </cell>
          <cell r="D329" t="str">
            <v>md</v>
          </cell>
          <cell r="E329">
            <v>16</v>
          </cell>
          <cell r="F329">
            <v>0</v>
          </cell>
          <cell r="G329">
            <v>0</v>
          </cell>
          <cell r="H329">
            <v>0</v>
          </cell>
          <cell r="I329">
            <v>2500000</v>
          </cell>
          <cell r="J329">
            <v>40000000</v>
          </cell>
        </row>
        <row r="330">
          <cell r="C330" t="str">
            <v>6. T­êng hé lan mÒm</v>
          </cell>
          <cell r="D330" t="str">
            <v>md</v>
          </cell>
          <cell r="E330">
            <v>40</v>
          </cell>
          <cell r="F330">
            <v>0</v>
          </cell>
          <cell r="G330">
            <v>0</v>
          </cell>
          <cell r="H330">
            <v>0</v>
          </cell>
          <cell r="I330">
            <v>450000</v>
          </cell>
          <cell r="J330">
            <v>18000000</v>
          </cell>
        </row>
        <row r="331">
          <cell r="C331" t="str">
            <v>7. Mè cÇu</v>
          </cell>
          <cell r="D331">
            <v>0</v>
          </cell>
          <cell r="E331">
            <v>0</v>
          </cell>
          <cell r="F331">
            <v>0</v>
          </cell>
          <cell r="G331">
            <v>0</v>
          </cell>
          <cell r="H331">
            <v>0</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E342">
            <v>0</v>
          </cell>
          <cell r="F342">
            <v>0</v>
          </cell>
          <cell r="G342">
            <v>0</v>
          </cell>
          <cell r="H342">
            <v>0</v>
          </cell>
          <cell r="I342">
            <v>0</v>
          </cell>
          <cell r="J342">
            <v>79000000</v>
          </cell>
        </row>
        <row r="343">
          <cell r="C343" t="str">
            <v xml:space="preserve">8. Cäc BTCT (35x35)cm </v>
          </cell>
          <cell r="D343" t="str">
            <v>md</v>
          </cell>
          <cell r="E343">
            <v>704</v>
          </cell>
          <cell r="F343">
            <v>0</v>
          </cell>
          <cell r="G343">
            <v>0</v>
          </cell>
          <cell r="H343">
            <v>0</v>
          </cell>
          <cell r="I343">
            <v>400000</v>
          </cell>
          <cell r="J343">
            <v>281600000</v>
          </cell>
        </row>
        <row r="344">
          <cell r="C344" t="str">
            <v>9. H¹ng môc kh¸c</v>
          </cell>
          <cell r="D344" t="str">
            <v>TB</v>
          </cell>
          <cell r="E344">
            <v>0</v>
          </cell>
          <cell r="F344">
            <v>0</v>
          </cell>
          <cell r="G344">
            <v>0</v>
          </cell>
          <cell r="H344">
            <v>0</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D348">
            <v>0</v>
          </cell>
          <cell r="E348">
            <v>0</v>
          </cell>
          <cell r="F348">
            <v>0</v>
          </cell>
          <cell r="G348">
            <v>0</v>
          </cell>
          <cell r="H348">
            <v>0</v>
          </cell>
          <cell r="I348">
            <v>0</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D352">
            <v>0</v>
          </cell>
          <cell r="E352">
            <v>0</v>
          </cell>
          <cell r="F352">
            <v>0</v>
          </cell>
          <cell r="G352">
            <v>0</v>
          </cell>
          <cell r="H352">
            <v>0</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D358">
            <v>0</v>
          </cell>
          <cell r="E358">
            <v>0</v>
          </cell>
          <cell r="F358">
            <v>0</v>
          </cell>
          <cell r="G358">
            <v>0</v>
          </cell>
          <cell r="H358">
            <v>0</v>
          </cell>
          <cell r="I358">
            <v>0</v>
          </cell>
          <cell r="J358">
            <v>2211272101.7826304</v>
          </cell>
        </row>
        <row r="359">
          <cell r="C359" t="str">
            <v>1. DÇm BTCT D¦L L=24m</v>
          </cell>
          <cell r="D359">
            <v>0</v>
          </cell>
          <cell r="E359">
            <v>0</v>
          </cell>
          <cell r="F359">
            <v>0</v>
          </cell>
          <cell r="G359">
            <v>0</v>
          </cell>
          <cell r="H359">
            <v>0</v>
          </cell>
          <cell r="I359">
            <v>0</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D363">
            <v>0</v>
          </cell>
          <cell r="E363">
            <v>0</v>
          </cell>
          <cell r="F363">
            <v>0</v>
          </cell>
          <cell r="G363">
            <v>0</v>
          </cell>
          <cell r="H363">
            <v>0</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F367">
            <v>0</v>
          </cell>
          <cell r="G367">
            <v>0</v>
          </cell>
          <cell r="H367">
            <v>0</v>
          </cell>
          <cell r="I367">
            <v>450000</v>
          </cell>
          <cell r="J367">
            <v>30186000</v>
          </cell>
        </row>
        <row r="368">
          <cell r="C368" t="str">
            <v>4. B¶n dÉn KT(300x220x20)cm</v>
          </cell>
          <cell r="D368" t="str">
            <v>b¶n</v>
          </cell>
          <cell r="E368">
            <v>8</v>
          </cell>
          <cell r="F368">
            <v>0</v>
          </cell>
          <cell r="G368">
            <v>0</v>
          </cell>
          <cell r="H368">
            <v>0</v>
          </cell>
          <cell r="I368">
            <v>2200000</v>
          </cell>
          <cell r="J368">
            <v>17600000</v>
          </cell>
        </row>
        <row r="369">
          <cell r="C369" t="str">
            <v>5. Khe co d·n cao su</v>
          </cell>
          <cell r="D369" t="str">
            <v>md</v>
          </cell>
          <cell r="E369">
            <v>16</v>
          </cell>
          <cell r="F369">
            <v>0</v>
          </cell>
          <cell r="G369">
            <v>0</v>
          </cell>
          <cell r="H369">
            <v>0</v>
          </cell>
          <cell r="I369">
            <v>2500000</v>
          </cell>
          <cell r="J369">
            <v>40000000</v>
          </cell>
        </row>
        <row r="370">
          <cell r="C370" t="str">
            <v>6. T­êng hé lan mÒm</v>
          </cell>
          <cell r="D370" t="str">
            <v>md</v>
          </cell>
          <cell r="E370">
            <v>40</v>
          </cell>
          <cell r="F370">
            <v>0</v>
          </cell>
          <cell r="G370">
            <v>0</v>
          </cell>
          <cell r="H370">
            <v>0</v>
          </cell>
          <cell r="I370">
            <v>450000</v>
          </cell>
          <cell r="J370">
            <v>18000000</v>
          </cell>
        </row>
        <row r="371">
          <cell r="C371" t="str">
            <v>7. Mè cÇu</v>
          </cell>
          <cell r="D371">
            <v>0</v>
          </cell>
          <cell r="E371">
            <v>0</v>
          </cell>
          <cell r="F371">
            <v>0</v>
          </cell>
          <cell r="G371">
            <v>0</v>
          </cell>
          <cell r="H371">
            <v>0</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E382">
            <v>0</v>
          </cell>
          <cell r="F382">
            <v>0</v>
          </cell>
          <cell r="G382">
            <v>0</v>
          </cell>
          <cell r="H382">
            <v>0</v>
          </cell>
          <cell r="I382">
            <v>0</v>
          </cell>
          <cell r="J382">
            <v>59000000</v>
          </cell>
        </row>
        <row r="383">
          <cell r="C383" t="str">
            <v xml:space="preserve">8. Cäc BTCT (35x35)cm </v>
          </cell>
          <cell r="D383" t="str">
            <v>md</v>
          </cell>
          <cell r="E383">
            <v>704</v>
          </cell>
          <cell r="F383">
            <v>0</v>
          </cell>
          <cell r="G383">
            <v>0</v>
          </cell>
          <cell r="H383">
            <v>0</v>
          </cell>
          <cell r="I383">
            <v>400000</v>
          </cell>
          <cell r="J383">
            <v>281600000</v>
          </cell>
        </row>
        <row r="384">
          <cell r="C384" t="str">
            <v>9. H¹ng môc kh¸c</v>
          </cell>
          <cell r="D384" t="str">
            <v>TB</v>
          </cell>
          <cell r="E384">
            <v>0</v>
          </cell>
          <cell r="F384">
            <v>0</v>
          </cell>
          <cell r="G384">
            <v>0</v>
          </cell>
          <cell r="H384">
            <v>0</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D388">
            <v>0</v>
          </cell>
          <cell r="E388">
            <v>0</v>
          </cell>
          <cell r="F388">
            <v>0</v>
          </cell>
          <cell r="G388">
            <v>0</v>
          </cell>
          <cell r="H388">
            <v>0</v>
          </cell>
          <cell r="I388">
            <v>0</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D392">
            <v>0</v>
          </cell>
          <cell r="E392">
            <v>0</v>
          </cell>
          <cell r="F392">
            <v>0</v>
          </cell>
          <cell r="G392">
            <v>0</v>
          </cell>
          <cell r="H392">
            <v>0</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D398">
            <v>0</v>
          </cell>
          <cell r="E398">
            <v>0</v>
          </cell>
          <cell r="F398">
            <v>0</v>
          </cell>
          <cell r="G398">
            <v>0</v>
          </cell>
          <cell r="H398">
            <v>0</v>
          </cell>
          <cell r="I398">
            <v>0</v>
          </cell>
          <cell r="J398">
            <v>3161853982.2899737</v>
          </cell>
        </row>
        <row r="399">
          <cell r="C399" t="str">
            <v>1. DÇm BTCT D¦L L=33m</v>
          </cell>
          <cell r="D399">
            <v>0</v>
          </cell>
          <cell r="E399">
            <v>0</v>
          </cell>
          <cell r="F399">
            <v>0</v>
          </cell>
          <cell r="G399">
            <v>0</v>
          </cell>
          <cell r="H399">
            <v>0</v>
          </cell>
          <cell r="I399">
            <v>0</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D403">
            <v>0</v>
          </cell>
          <cell r="E403">
            <v>0</v>
          </cell>
          <cell r="F403">
            <v>0</v>
          </cell>
          <cell r="G403">
            <v>0</v>
          </cell>
          <cell r="H403">
            <v>0</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F407">
            <v>0</v>
          </cell>
          <cell r="G407">
            <v>0</v>
          </cell>
          <cell r="H407">
            <v>0</v>
          </cell>
          <cell r="I407">
            <v>450000</v>
          </cell>
          <cell r="J407">
            <v>41346000</v>
          </cell>
        </row>
        <row r="408">
          <cell r="C408" t="str">
            <v>4. B¶n dÉn KT(300x220x20)cm</v>
          </cell>
          <cell r="D408" t="str">
            <v>b¶n</v>
          </cell>
          <cell r="E408">
            <v>8</v>
          </cell>
          <cell r="F408">
            <v>0</v>
          </cell>
          <cell r="G408">
            <v>0</v>
          </cell>
          <cell r="H408">
            <v>0</v>
          </cell>
          <cell r="I408">
            <v>2200000</v>
          </cell>
          <cell r="J408">
            <v>17600000</v>
          </cell>
        </row>
        <row r="409">
          <cell r="C409" t="str">
            <v>5. Khe co d·n cao su</v>
          </cell>
          <cell r="D409" t="str">
            <v>md</v>
          </cell>
          <cell r="E409">
            <v>16</v>
          </cell>
          <cell r="F409">
            <v>0</v>
          </cell>
          <cell r="G409">
            <v>0</v>
          </cell>
          <cell r="H409">
            <v>0</v>
          </cell>
          <cell r="I409">
            <v>2500000</v>
          </cell>
          <cell r="J409">
            <v>40000000</v>
          </cell>
        </row>
        <row r="410">
          <cell r="C410" t="str">
            <v>6. T­êng hé lan mÒm</v>
          </cell>
          <cell r="D410" t="str">
            <v>md</v>
          </cell>
          <cell r="E410">
            <v>40</v>
          </cell>
          <cell r="F410">
            <v>0</v>
          </cell>
          <cell r="G410">
            <v>0</v>
          </cell>
          <cell r="H410">
            <v>0</v>
          </cell>
          <cell r="I410">
            <v>450000</v>
          </cell>
          <cell r="J410">
            <v>18000000</v>
          </cell>
        </row>
        <row r="411">
          <cell r="C411" t="str">
            <v>7. Mè cÇu</v>
          </cell>
          <cell r="D411">
            <v>0</v>
          </cell>
          <cell r="E411">
            <v>0</v>
          </cell>
          <cell r="F411">
            <v>0</v>
          </cell>
          <cell r="G411">
            <v>0</v>
          </cell>
          <cell r="H411">
            <v>0</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E416">
            <v>0</v>
          </cell>
          <cell r="F416">
            <v>0</v>
          </cell>
          <cell r="G416">
            <v>0</v>
          </cell>
          <cell r="H416">
            <v>0</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F424">
            <v>0</v>
          </cell>
          <cell r="G424">
            <v>0</v>
          </cell>
          <cell r="H424">
            <v>0</v>
          </cell>
          <cell r="I424">
            <v>400000</v>
          </cell>
          <cell r="J424">
            <v>307200000</v>
          </cell>
        </row>
        <row r="425">
          <cell r="C425" t="str">
            <v>9. H¹ng môc kh¸c</v>
          </cell>
          <cell r="D425" t="str">
            <v>TB</v>
          </cell>
          <cell r="E425">
            <v>0</v>
          </cell>
          <cell r="F425">
            <v>0</v>
          </cell>
          <cell r="G425">
            <v>0</v>
          </cell>
          <cell r="H425">
            <v>0</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D429">
            <v>0</v>
          </cell>
          <cell r="E429">
            <v>0</v>
          </cell>
          <cell r="F429">
            <v>0</v>
          </cell>
          <cell r="G429">
            <v>0</v>
          </cell>
          <cell r="H429">
            <v>0</v>
          </cell>
          <cell r="I429">
            <v>0</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D433">
            <v>0</v>
          </cell>
          <cell r="E433">
            <v>0</v>
          </cell>
          <cell r="F433">
            <v>0</v>
          </cell>
          <cell r="G433">
            <v>0</v>
          </cell>
          <cell r="H433">
            <v>0</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Sheet1"/>
      <sheetName val="Sheet2"/>
      <sheetName val="Sheet3"/>
      <sheetName val="Co.gty"/>
      <sheetName val="T.Tranh LmcNinh"/>
      <sheetName val="KSTK(17_x0017_8 Dcuong)"/>
      <sheetName val="dbgt(tuien)"/>
      <sheetName val="DgiakqatDHC4,"/>
      <sheetName val="KQTK (06)"/>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KSTK(1778 _x0004_c5o.g)"/>
      <sheetName val="db't(tuyen) (2)"/>
      <sheetName val="Sheet4"/>
      <sheetName val="DTCT"/>
      <sheetName val="wia nhan cong"/>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00000000"/>
      <sheetName val="10000000"/>
      <sheetName val="20000000"/>
      <sheetName val="gia vat_x0000_lieu"/>
      <sheetName val="tonghoptt (2)"/>
      <sheetName val="tonghoptt"/>
      <sheetName val="ximang"/>
      <sheetName val="da 1x2"/>
      <sheetName val="cat vang"/>
      <sheetName val="phugia555"/>
      <sheetName val="phugia561"/>
      <sheetName val="dung"/>
      <sheetName val="Dulieu"/>
      <sheetName val="Tai khoan"/>
      <sheetName val="gia 3_x0000_t lieu"/>
      <sheetName val="giathanh1"/>
      <sheetName val="VL,NC"/>
      <sheetName val="Tra KS"/>
      <sheetName val="2_x0000__x0000_(tuyen)"/>
      <sheetName val="ptdg-duong"/>
      <sheetName val="gia vat"/>
      <sheetName val="gia 3"/>
      <sheetName val="2"/>
      <sheetName val="gia vat?lieu"/>
      <sheetName val="TSO_CHUNG"/>
      <sheetName val="ctTBA"/>
      <sheetName val="BTH phi"/>
      <sheetName val="BLT phi"/>
      <sheetName val="phi,le phi"/>
      <sheetName val="Bien Lai TON"/>
      <sheetName val="BCQT "/>
      <sheetName val="Giay di duong"/>
      <sheetName val="BC QT cua tung ap"/>
      <sheetName val="GIAO CHI TIEU THU QUY 07"/>
      <sheetName val="BANG TONG HOP GIAY NOP TIEN"/>
      <sheetName val="CHITIET VL-NC-TT-3p"/>
      <sheetName val="VCV-BE-TONG"/>
      <sheetName val="dgngia"/>
      <sheetName val="DTCT-TB"/>
      <sheetName val="dtct cau"/>
      <sheetName val="Tra_bang_QD11-109"/>
      <sheetName val="_x000c__x0000__x0001__x0000__x0000__x0000__x0001_ý"/>
      <sheetName val="NOMENCLATURE"/>
      <sheetName val="gVL"/>
      <sheetName val="gia 3?t lieu"/>
      <sheetName val="Tonghp"/>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fia vat lieu"/>
      <sheetName val="Shdet3"/>
      <sheetName val="Cn.gty"/>
      <sheetName val="dbgt(tuien("/>
      <sheetName val="DgiajqatDHC4,"/>
      <sheetName val="Loading"/>
      <sheetName val="Check C"/>
      <sheetName val="PTVT (MAU)"/>
      <sheetName val="Thuc thanh"/>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Tnnghop"/>
      <sheetName val="KCCP"/>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DI-ESTI"/>
      <sheetName val="DO AM DT"/>
      <sheetName val="BO"/>
      <sheetName val="DgiaksatDHC"/>
      <sheetName val="2??(tuyen)"/>
      <sheetName val="_x000c_?_x0001_???_x0001_ý"/>
      <sheetName val="CdȮNhap"/>
      <sheetName val="T.Tran( AnLoc"/>
      <sheetName val="gia 8e may"/>
      <sheetName val="SOKTMAY"/>
      <sheetName val="gia vat_lieu"/>
      <sheetName val="KH-Q1,Q2,01"/>
      <sheetName val="TK22kV"/>
      <sheetName val="[BCNCKT13_S3.xlsYphugia561"/>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_x000c_?_x0001_?_x0001_ý"/>
      <sheetName val="_x000c_"/>
      <sheetName val="gia 3_t lieu"/>
      <sheetName val="So tong hop "/>
      <sheetName val="Gia KS"/>
      <sheetName val="PHAN DS 22 KV"/>
      <sheetName val="chi tiet C"/>
      <sheetName val="Electrical Breakdown"/>
      <sheetName val="TL rieng"/>
      <sheetName val="uniBase"/>
      <sheetName val="vniBase"/>
      <sheetName val="abcBase"/>
      <sheetName val="ESTI."/>
      <sheetName val="2_x0000__x0000_€(tuyen)"/>
      <sheetName val="CTGS"/>
      <sheetName val="db't(tuyeni (2)"/>
      <sheetName val="LEGEND"/>
      <sheetName val="Ke toaٺ_x0001_thuc hien cong trinh"/>
      <sheetName val="2??€(tuyen)"/>
      <sheetName val="IBASE"/>
      <sheetName val="2__(tuyen)"/>
      <sheetName val="_BCNCKT13_S3.xlsYphugia561"/>
      <sheetName val="_x000c___x0001_____x0001_ý"/>
      <sheetName val="_x000c___x0001___x0001_ý"/>
      <sheetName val="Temp"/>
      <sheetName val="MF.01%"/>
      <sheetName val="2_x0000__x0000_�(tuyen)"/>
      <sheetName val="[BCNCKT13_S3.xl۽_x0000_Ctgs.3"/>
      <sheetName val="gia_vatlieu"/>
      <sheetName val="Sheet6"/>
      <sheetName val="kl cong"/>
      <sheetName val="thkp"/>
      <sheetName val="clvl"/>
      <sheetName val="ptvl"/>
      <sheetName val="ke"/>
      <sheetName val="_x0000__x0000__x0000__x0000__x0000__x0000__x0000__x0000_"/>
      <sheetName val="MTL$-INTER"/>
      <sheetName val="C47-BH-ူ9"/>
      <sheetName val="Tiepdia"/>
      <sheetName val="TTDZ22"/>
      <sheetName val="2??�(tuyen)"/>
      <sheetName val="[BCNCKT13_S3.xl۽?Ctgs.3"/>
      <sheetName val="Lists"/>
      <sheetName val="|ong hop"/>
      <sheetName val="_BCNCKT13_S3.xl۽"/>
      <sheetName val="2__€(tuyen)"/>
      <sheetName val="C47-BH-_x0011_1"/>
      <sheetName val="_x0010__x0000__x0000__x0000_.VnBook-AntiquaH_x0000__x0000_ÿ_x001f__x0016__x0000__x0000__x0000__x0001__x0000__x0000_"/>
      <sheetName val="_x0001_W_x0000__x0000__x0000__x0014_*Í_x0001_&gt;_x0000__x0000__x0000__x0000__x0000__x0000__x0000_@_x0000__x0000__x0000_õÿ _x0000__x0000_´_x0000__x0000__x0000__x0000_"/>
      <sheetName val="_x0006__x0000__x0000__x0006__x0000__x0000_ _x0006__x0000__x0000_¡_x0006__x0000__x0000_¢_x0006__x0000__x0000_£_x0006__x0000__x0000_¤_x0006__x0000__x0000_¥_x0006__x0000__x0000_"/>
      <sheetName val="_x0000__x0000_I_x0008__x0000__x0000_J_x0008__x0000__x0000_K_x0008__x0000__x0000_L_x0008__x0000__x0000_M_x0008__x0000__x0000_N_x0008__x0000__x0000_O_x0008__x0000__x0000_P"/>
      <sheetName val="Q_x0008__x0000__x0000_R_x0008__x0000__x0000_"/>
      <sheetName val="_x0000_a_x000a__x0000__x0000_b_x000a__x0000__x0000_c_x000a__x0000__x0000_d_x000a__x0000__x0000_e_x000a__x0000__x0000_f_x000a__x0000__x0000_g_x000a__x0000__x0000_h_x000a_"/>
      <sheetName val="j_x000a__x0000__x0000_k_x000a__x0000__x0000_l_x000a_"/>
      <sheetName val="n_x000a__x0000__x0000_o_x000a__x0000__x0000_p_x000a_"/>
      <sheetName val="r_x000a__x0000__x0000_s_x000a__x0000__x0000_t_x000a_"/>
      <sheetName val="v_x000a__x0000__x0000_w_x000a__x0000__x0000_x_x000a_"/>
      <sheetName val="z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_x000a__x0000__x0000__x000a__x0000__x0000__x000a_"/>
      <sheetName val="Cd?Nhap"/>
      <sheetName val="T.Tranh LkcNinh"/>
      <sheetName val="dbgt(tuyel)"/>
      <sheetName val="KRTK (06)"/>
      <sheetName val="KSTK(1778 Dcuone)"/>
      <sheetName val="Nhat ky - socai thang 2"/>
      <sheetName val="Sheet7"/>
      <sheetName val="nhat ky so cai thang 1"/>
      <sheetName val="Nhat ky so cai thang3"/>
      <sheetName val="Sheet5"/>
      <sheetName val="_BCNCKT13_S3.xl۽_Ctgs.3"/>
      <sheetName val="2__�(tuyen)"/>
      <sheetName val="4"/>
      <sheetName val="ND"/>
      <sheetName val="KKKKKKKK"/>
      <sheetName val="5.BANG I"/>
      <sheetName val="FD"/>
      <sheetName val="GI"/>
      <sheetName val="EE (3)"/>
      <sheetName val="PAVEMENT"/>
      <sheetName val="TRAFFIC"/>
      <sheetName val="Don gia-cau"/>
      <sheetName val="[BCNCKT13_S3.xls_VPPN"/>
      <sheetName val="BCNCKT13_S3"/>
      <sheetName val="_x0010_"/>
      <sheetName val="_x0001_W"/>
      <sheetName val="_x0006_"/>
      <sheetName val="Q_x0008_"/>
      <sheetName val="j_"/>
      <sheetName val="n_"/>
      <sheetName val="r_"/>
      <sheetName val="v_"/>
      <sheetName val="z_"/>
      <sheetName val="~_"/>
      <sheetName val="_"/>
      <sheetName val="_"/>
      <sheetName val="_"/>
      <sheetName val="_"/>
      <sheetName val="_"/>
      <sheetName val="_"/>
      <sheetName val="????????"/>
      <sheetName val="DPCT"/>
      <sheetName val="NHAP DS"/>
      <sheetName val="PTDGAntoanGT"/>
      <sheetName val="Cau - Cong"/>
      <sheetName val="vt"/>
      <sheetName val="PTVT _MAU_"/>
      <sheetName val="KSTK(17_x005f_x0017_8 Dcuong)"/>
      <sheetName val="KSTK(1778 _x005f_x0004_c5o.g)"/>
      <sheetName val="Tra_ba_x005f_x000e_g"/>
      <sheetName val="_x005f_x0018_N54"/>
      <sheetName val="gia vat_x005f_x0000_lieu"/>
      <sheetName val="gia 3_x005f_x0000_t lieu"/>
      <sheetName val="2_x005f_x0000__x005f_x0000_(tuyen)"/>
      <sheetName val="_x005f_x000c__x005f_x0000__x005f_x0001__x005f_x0000__x0"/>
      <sheetName val="_x005f_x000c___x005f_x0001_____x005f_x0001_ý"/>
      <sheetName val="_x005f_x000c_"/>
      <sheetName val="_x005f_x000c_?_x005f_x0001_???_x005f_x0001_ý"/>
      <sheetName val="_BCNCKT13_S3.xls_VPPN"/>
      <sheetName val="_BCNCKT13_S3.xl_"/>
      <sheetName val="TnTranh AnLoc"/>
      <sheetName val="KSTK(17_x005f_x005f_x005f_x0017_8 Dcuong)"/>
      <sheetName val="KSTK(1778 _x005f_x005f_x005f_x0004_c5o.g)"/>
      <sheetName val="Tra_ba_x005f_x005f_x005f_x000e_g"/>
      <sheetName val="_x005f_x005f_x005f_x0018_N54"/>
      <sheetName val="gia vat_x005f_x005f_x005f_x0000_lieu"/>
      <sheetName val="gia 3_x005f_x005f_x005f_x0000_t lieu"/>
      <sheetName val="2_x005f_x005f_x005f_x0000__x005f_x005f_x005f_x0000_(tu"/>
      <sheetName val="_x005f_x005f_x005f_x000c__x005f_x005f_x005f_x0000__x005"/>
      <sheetName val="_x005f_x005f_x005f_x000c___x005f_x005f_x005f_x0001_____"/>
      <sheetName val="_x005f_x005f_x005f_x000c_"/>
      <sheetName val="KSTK(17_x005f_x005f_x005f_x005f_x005f_x005f_x0017"/>
      <sheetName val="KSTK(1778 _x005f_x005f_x005f_x005f_x005f_x005f_x0"/>
      <sheetName val="Tra_ba_x005f_x005f_x005f_x005f_x005f_x005f_x005f_x000e_"/>
      <sheetName val="_x005f_x005f_x005f_x005f_x005f_x005f_x005f_x0018_N54"/>
      <sheetName val="gia vat_x005f_x005f_x005f_x005f_x005f_x005f_x0000"/>
      <sheetName val="gia 3_x005f_x005f_x005f_x005f_x005f_x005f_x005f_x0000_t"/>
      <sheetName val="2_x005f_x005f_x005f_x005f_x005f_x005f_x005f_x0000__x005"/>
      <sheetName val="_x005f_x005f_x005f_x005f_x005f_x005f_x005f_x000c__x005f"/>
      <sheetName val="_x005f_x005f_x005f_x005f_x005f_x005f_x005f_x000c___x005"/>
      <sheetName val="_x005f_x005f_x005f_x005f_x005f_x005f_x005f_x000c_"/>
      <sheetName val="KST[(17_x0017_8 Dcuong)"/>
      <sheetName val="bang2"/>
      <sheetName val="_x0010_???.VnBook-AntiquaH??ÿ_x001f__x0016_???_x0001_??"/>
      <sheetName val="_x0001_W???_x0014_*Í_x0001_&gt;???????@???õÿ ??´????"/>
      <sheetName val="_x0006_??_x0006_?? _x0006_??¡_x0006_??¢_x0006_??£_x0006_??¤_x0006_??¥_x0006_??"/>
      <sheetName val="??I_x0008_??J_x0008_??K_x0008_??L_x0008_??M_x0008_??N_x0008_??O_x0008_??P"/>
      <sheetName val="Q_x0008_??R_x0008_??"/>
      <sheetName val="?a_x000a_??b_x000a_??c_x000a_??d_x000a_??e_x000a_??f_x000a_??g_x000a_??h_x000a_"/>
      <sheetName val="j_x000a_??k_x000a_??l_x000a_"/>
      <sheetName val="n_x000a_??o_x000a_??p_x000a_"/>
      <sheetName val="r_x000a_??s_x000a_??t_x000a_"/>
      <sheetName val="v_x000a_??w_x000a_??x_x000a_"/>
      <sheetName val="z_x000a_??{_x000a_??|_x000a_"/>
      <sheetName val="~_x000a_??_x000a_??_x000a_"/>
      <sheetName val="_x000a_??_x000a_??_x000a_"/>
      <sheetName val="_x000a_??_x000a_??_x000a_"/>
      <sheetName val="_x000a_??_x000a_??_x000a_"/>
      <sheetName val="_x000a_??_x000a_??_x000a_"/>
      <sheetName val="_x000a_??_x000a_??_x000a_"/>
      <sheetName val="_x000a_??_x000a_??_x000a_"/>
      <sheetName val="[BCNCKT13_S3.xl??Ctgs.3"/>
      <sheetName val="TH thiet bi"/>
      <sheetName val="Tongke"/>
      <sheetName val="________"/>
      <sheetName val="[BCNCKT13_S3.xl?_x0000_Ctgs.3"/>
      <sheetName val="Khoi luong"/>
      <sheetName val="TONG KE DZ 0.4 KV"/>
      <sheetName val="TLP CAU"/>
      <sheetName val="NEW-PANEL"/>
      <sheetName val="KST_(17_x0017_8 Dcuong)"/>
      <sheetName val="NC"/>
      <sheetName val="NHATKYC"/>
      <sheetName val="To~ghop"/>
      <sheetName val="p2_x0000__x0000_l"/>
      <sheetName val="DTCT-TPhuoc"/>
      <sheetName val="db't(tuyen) ,2)"/>
      <sheetName val="_BCNCKT13_S3.xl?"/>
      <sheetName val="C47-BH-?9"/>
      <sheetName val="2_x0000__x0000_?(tuyen)"/>
      <sheetName val="Ke toa?_x0001_thuc hien cong trinh"/>
      <sheetName val="DiaksatDHC4,"/>
      <sheetName val=""/>
      <sheetName val="_x000c__x0000__x0001__x0000__x0001_ý"/>
      <sheetName val="dtct cong"/>
      <sheetName val="gia vatlieu"/>
      <sheetName val="gia 3t lieu"/>
      <sheetName val="_x000c__x0001__x0001_ý"/>
      <sheetName val="[BCNCKT13_S3.xl۽Ctgs.3"/>
      <sheetName val="_x0010_.VnBook-AntiquaHÿ_x001f__x0016__x0001_"/>
      <sheetName val="_x0001_W_x0014_*Í_x0001_&gt;@õÿ ´"/>
      <sheetName val="I_x0008_J_x0008_K_x0008_L_x0008_M_x0008_N_x0008_O_x0008_P"/>
      <sheetName val="Q_x0008_R_x0008_"/>
      <sheetName val="a_x000a_b_x000a_c_x000a_d_x000a_e_x000a_f_x000a_g_x000a_h_x000a_"/>
      <sheetName val="j_x000a_k_x000a_l_x000a_"/>
      <sheetName val="n_x000a_o_x000a_p_x000a_"/>
      <sheetName val="r_x000a_s_x000a_t_x000a_"/>
      <sheetName val="v_x000a_w_x000a_x_x000a_"/>
      <sheetName val="z_x000a_{_x000a_|_x000a_"/>
      <sheetName val="~_x000a__x000a__x000a_"/>
      <sheetName val="[BCNCKT13_S3.xl?Ctgs.3"/>
      <sheetName val="2?(tuy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refreshError="1"/>
      <sheetData sheetId="104" refreshError="1"/>
      <sheetData sheetId="105"/>
      <sheetData sheetId="106" refreshError="1"/>
      <sheetData sheetId="107" refreshError="1"/>
      <sheetData sheetId="108"/>
      <sheetData sheetId="109"/>
      <sheetData sheetId="110" refreshError="1"/>
      <sheetData sheetId="111"/>
      <sheetData sheetId="112" refreshError="1"/>
      <sheetData sheetId="113" refreshError="1"/>
      <sheetData sheetId="114"/>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sheetData sheetId="238"/>
      <sheetData sheetId="239"/>
      <sheetData sheetId="240"/>
      <sheetData sheetId="241" refreshError="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refreshError="1"/>
      <sheetData sheetId="279"/>
      <sheetData sheetId="280" refreshError="1"/>
      <sheetData sheetId="281" refreshError="1"/>
      <sheetData sheetId="282" refreshError="1"/>
      <sheetData sheetId="283"/>
      <sheetData sheetId="284"/>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refreshError="1"/>
      <sheetData sheetId="446" refreshError="1"/>
      <sheetData sheetId="447"/>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31-08"/>
      <sheetName val="01-09"/>
      <sheetName val="02-09"/>
      <sheetName val="03-09"/>
      <sheetName val="04-09"/>
      <sheetName val="05-9"/>
      <sheetName val="06-09"/>
      <sheetName val="07-09"/>
      <sheetName val="08-09"/>
      <sheetName val="XL4Test5"/>
      <sheetName val="dtct cong"/>
      <sheetName val="gVL"/>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Tra_bang"/>
      <sheetName val="Tien An T11"/>
      <sheetName val="DNPD-QL"/>
      <sheetName val="Bang luong"/>
      <sheetName val="Bang CC"/>
      <sheetName val=" Luong nghien "/>
      <sheetName val="QT-LN"/>
      <sheetName val="Giantiep"/>
      <sheetName val="Tong hop"/>
      <sheetName val="Phuc vu"/>
      <sheetName val="May Phat"/>
      <sheetName val="1813"/>
      <sheetName val="dtct cau"/>
      <sheetName val="DTCT"/>
      <sheetName val="px2,tb-t,"/>
      <sheetName val="NhucauKP"/>
      <sheetName val="Sheet3 (2)"/>
      <sheetName val="XL4Poppy"/>
      <sheetName val="dtctODuong-01"/>
      <sheetName val="nc%cm"/>
      <sheetName val="CVC-_x0010_1"/>
      <sheetName val="dt#tke-01"/>
      <sheetName val="ptdg-00 (2)"/>
      <sheetName val="02- 9"/>
      <sheetName val="Cheet3"/>
      <sheetName val="THop0_x0015_"/>
      <sheetName val="Bke0_x0015_"/>
      <sheetName val="_x0004_en 31,7"/>
      <sheetName val="THop0("/>
      <sheetName val="BC9Tfam"/>
      <sheetName val="CtiedQII"/>
      <sheetName val="DHop08"/>
      <sheetName val="Ctiet 9"/>
      <sheetName val="Ctiet!1"/>
      <sheetName val="00 00000"/>
      <sheetName val="dtct_Duong,tc"/>
      <sheetName val="Sheet! (2)"/>
      <sheetName val="nc_cm"/>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tra bang"/>
      <sheetName val="Sheet4"/>
      <sheetName val="nhiemvu2006"/>
      <sheetName val="RutTM"/>
      <sheetName val="10000000"/>
      <sheetName val="20000000"/>
      <sheetName val="30000000"/>
      <sheetName val="tra-vat-lieu (duyet)"/>
      <sheetName val="Tra KS"/>
      <sheetName val="[ duong257-272."/>
      <sheetName val="TVL"/>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4ct_Duong-01"/>
      <sheetName val="Bia"/>
      <sheetName val="THKP D"/>
      <sheetName val="THKP"/>
      <sheetName val="Bu gia1"/>
      <sheetName val="Bu gia in"/>
      <sheetName val="Bu gia"/>
      <sheetName val="CL CL"/>
      <sheetName val="CL"/>
      <sheetName val="DT"/>
      <sheetName val="GiaVL"/>
      <sheetName val="TH_GTXL࠭TC"/>
      <sheetName val="_ duong257-272."/>
      <sheetName val="THop51"/>
      <sheetName val="Ctie塅䕃⹌"/>
      <sheetName val="Ctiet02_x0000__x0018_[ duong257-272.xls]Bke"/>
      <sheetName val="BeTong"/>
      <sheetName val="Sheet13_x0000__x0000__x0000__x0000__x0000__x0000__x0000__x0000__x0000__x0000__x0000_㸰Ɂ_x0000__x0004__x0000__x0000__x0000__x0000__x0000__x0000_숌Ɂ_x0000_"/>
      <sheetName val="p4ke"/>
      <sheetName val="Ctiet02?_x0018_[ duong257-272.xls]Bke"/>
      <sheetName val="_x0000__x0000__x0000__x0000__x0000__x0000__x0000__x0000_"/>
      <sheetName val="dieuchinh"/>
      <sheetName val="VL,NC"/>
      <sheetName val="dtgt_Duong-tk"/>
      <sheetName val="NXT-10T  4)"/>
      <sheetName val="Sheet13???????????㸰Ɂ?_x0004_??????숌Ɂ?"/>
      <sheetName val="THop1"/>
      <sheetName val="THop1_x0000_"/>
      <sheetName val="Phuong an 1"/>
      <sheetName val="TH_GTXL?TC"/>
      <sheetName val="TH_GTXL_TC"/>
      <sheetName val="Thuc thanh"/>
      <sheetName val="THop1?"/>
      <sheetName val="DO AM DT"/>
      <sheetName val="PHop04"/>
      <sheetName val="_x0000__x0000_u_x0000__x0000__x0000__x0000__x0000__x0000__x0000__x0000__x0000__x0000__x0000__x0000__x0000__x0000__x0000__x001a_[ duong257-2"/>
      <sheetName val="cdps"/>
      <sheetName val="DNP၄-QL"/>
      <sheetName val="Ctie???"/>
      <sheetName val="-272.xls]Bke01_x0000__x0000__x0000__x0018_[ duong257-27"/>
      <sheetName val="-272.xls]Bke01???_x0018_[ duong257-27"/>
      <sheetName val="Ctie___"/>
      <sheetName val="-272.xls_Bke01"/>
      <sheetName val="Sheet3_(2)"/>
      <sheetName val="CVC-1"/>
      <sheetName val="ptdg-00_(2)"/>
      <sheetName val="02-_9"/>
      <sheetName val="THop0"/>
      <sheetName val="Bke0"/>
      <sheetName val="en_31,7"/>
      <sheetName val="Ctiet_9"/>
      <sheetName val="00_00000"/>
      <sheetName val="Sheet!_(2)"/>
      <sheetName val="CORE_PLATE"/>
      <sheetName val="TR_"/>
      <sheetName val="TR__AJO"/>
      <sheetName val="TR__ALO"/>
      <sheetName val="DAT_5"/>
      <sheetName val="TR_PLUG"/>
      <sheetName val="TR_BARREL"/>
      <sheetName val="TR__JUKI"/>
      <sheetName val="JUN_07__"/>
      <sheetName val="INV_0706JPY"/>
      <sheetName val="Schedule08_07"/>
      <sheetName val="CHENH_LECH"/>
      <sheetName val="OKAYA_KH_ALO"/>
      <sheetName val="OKAYA__(2)"/>
      <sheetName val="OKAYA_"/>
      <sheetName val="Sheet13___________㸰Ɂ__x0004_______숌Ɂ_"/>
      <sheetName val="CHITIET VL-NC"/>
      <sheetName val="Ctiet02__x0018__ duong257-272.xls_Bke"/>
      <sheetName val="THTram"/>
      <sheetName val="[_duong257-272_"/>
      <sheetName val="tra-vat-lieu_(duyet)"/>
      <sheetName val="THKP_D"/>
      <sheetName val="Bu_gia1"/>
      <sheetName val="Bu_gia_in"/>
      <sheetName val="Bu_gia"/>
      <sheetName val="CL_CL"/>
      <sheetName val="KKKKKKKK"/>
      <sheetName val="ptdg-01_(2)1"/>
      <sheetName val="NXT-10T_(2)1"/>
      <sheetName val="NXT-10T_(3)1"/>
      <sheetName val="NXT-9T_(2)1"/>
      <sheetName val="NXT-10T_(4)1"/>
      <sheetName val="Sheet1_(2)1"/>
      <sheetName val="dtct_cong1"/>
      <sheetName val="C_tietTH6T1"/>
      <sheetName val="C_tiet_051"/>
      <sheetName val="Den_31,71"/>
      <sheetName val="Bke_101"/>
      <sheetName val="UOc_T101"/>
      <sheetName val="Bke_111"/>
      <sheetName val="Uoc_20051"/>
      <sheetName val="Bke_121"/>
      <sheetName val="dtct_cau1"/>
      <sheetName val="Tien_An_T111"/>
      <sheetName val="Bang_luong1"/>
      <sheetName val="Bang_CC1"/>
      <sheetName val="_Luong_nghien_1"/>
      <sheetName val="Tong_hop1"/>
      <sheetName val="Phuc_vu1"/>
      <sheetName val="May_Phat1"/>
      <sheetName val="Tra_KS"/>
      <sheetName val="XL$Poppy"/>
      <sheetName val="????????"/>
      <sheetName val="THop1_"/>
      <sheetName val="Don gia-cau"/>
      <sheetName val="Tai khoan"/>
      <sheetName val="Cp``pQII"/>
      <sheetName val="_x000d_¹½.,6³"/>
      <sheetName val="Sheet13_x0000_㸰Ɂ_x0000__x0004__x0000_숌Ɂ_x0000_㹨Ɂ_x0000_u_x0000__x001a_[ duong25"/>
      <sheetName val="Bke 90"/>
      <sheetName val="CVC-_x005f_x0010_1"/>
      <sheetName val="THop0_x005f_x0015_"/>
      <sheetName val="Bke0_x005f_x0015_"/>
      <sheetName val="_x005f_x0004_en 31,7"/>
      <sheetName val="-272.xls_Bke01____x0018__ duong257-27"/>
      <sheetName val="??u???????????????_x001a_[ duong257-2"/>
      <sheetName val="Sheet13_x0000__x0000__x0000__x0000__x0000__x0000__x0000__x0000__x0000__x0000__x0000_??_x0000__x0004__x0000__x0000__x0000__x0000__x0000__x0000_??_x0000_"/>
      <sheetName val="Sheet13??????????????_x0004_?????????"/>
      <sheetName val="__u________________x001a__ duong257-2"/>
      <sheetName val="Sheet13_______________x0004__________"/>
      <sheetName val="Ctiet02_x005f_x0000__x005f_x0018__ duong257"/>
      <sheetName val="Ctiet02__x005f_x0018__ duong257-272.x"/>
      <sheetName val="Sheet13_x005f_x0000__x005f_x0000__x005f_x0000__x0"/>
      <sheetName val="THop1_x005f_x0000_"/>
      <sheetName val="-272.xls_Bke01_x005f_x0000__x005f_x0000__x0"/>
      <sheetName val="-272.xls_Bke01____x005f_x0018__ duong"/>
      <sheetName val="Ctiet02_x005f_x0000__x005f_x0018_[ duong257"/>
      <sheetName val="Ctiet02?_x005f_x0018_[ duong257-272.x"/>
      <sheetName val="-272.xls]Bke01_x005f_x0000__x005f_x0000__x0"/>
      <sheetName val="-272.xls]Bke01???_x005f_x0018_[ duong"/>
      <sheetName val="__duong257-272_"/>
      <sheetName val="________"/>
      <sheetName val=""/>
      <sheetName val="THop1"/>
      <sheetName val="bang-tra"/>
      <sheetName val="Ctiet02[_duong257-272_xls]Bke"/>
      <sheetName val="Ctiet02?[_duong257-272_xls]Bke"/>
      <sheetName val="Sheet13㸰Ɂ숌Ɂ㹨Ɂu[_duong257-2"/>
      <sheetName val="Sheet13㸰Ɂ숌Ɂ"/>
      <sheetName val="CtietQIIA"/>
      <sheetName val="_x000a_¹½.,6³"/>
      <sheetName val="NXT-10T__4)"/>
      <sheetName val="Sheet13???????????㸰Ɂ???????숌Ɂ?"/>
      <sheetName val="Phuong_an_1"/>
      <sheetName val="Thuc_thanh"/>
      <sheetName val="DO_AM_DT"/>
      <sheetName val="CHITIET_VL-NC"/>
      <sheetName val="Ctiet02___duong257-272_xls_Bke"/>
      <sheetName val="ptdg-01_(2)2"/>
      <sheetName val="NXT-10T_(2)2"/>
      <sheetName val="NXT-10T_(3)2"/>
      <sheetName val="NXT-9T_(2)2"/>
      <sheetName val="NXT-10T_(4)2"/>
      <sheetName val="Sheet1_(2)2"/>
      <sheetName val="dtct_cong2"/>
      <sheetName val="C_tietTH6T2"/>
      <sheetName val="C_tiet_052"/>
      <sheetName val="Den_31,72"/>
      <sheetName val="Bke_102"/>
      <sheetName val="UOc_T102"/>
      <sheetName val="Bke_112"/>
      <sheetName val="Uoc_20052"/>
      <sheetName val="Bke_122"/>
      <sheetName val="Tien_An_T112"/>
      <sheetName val="Bang_luong2"/>
      <sheetName val="Bang_CC2"/>
      <sheetName val="_Luong_nghien_2"/>
      <sheetName val="Tong_hop2"/>
      <sheetName val="Phuc_vu2"/>
      <sheetName val="May_Phat2"/>
      <sheetName val="dtct_cau2"/>
      <sheetName val="Sheet3_(2)1"/>
      <sheetName val="ptdg-00_(2)1"/>
      <sheetName val="02-_91"/>
      <sheetName val="Ctiet_91"/>
      <sheetName val="00_000001"/>
      <sheetName val="Sheet!_(2)1"/>
      <sheetName val="CORE_PLATE1"/>
      <sheetName val="TR_1"/>
      <sheetName val="TR__AJO1"/>
      <sheetName val="TR__ALO1"/>
      <sheetName val="DAT_51"/>
      <sheetName val="TR_PLUG1"/>
      <sheetName val="TR_BARREL1"/>
      <sheetName val="TR__JUKI1"/>
      <sheetName val="JUN_07__1"/>
      <sheetName val="INV_0706JPY1"/>
      <sheetName val="Schedule08_071"/>
      <sheetName val="CHENH_LECH1"/>
      <sheetName val="OKAYA_KH_ALO1"/>
      <sheetName val="OKAYA__(2)1"/>
      <sheetName val="OKAYA_1"/>
      <sheetName val="tra-vat-lieu_(duyet)1"/>
      <sheetName val="Tra_KS1"/>
      <sheetName val="[_duong257-272_1"/>
      <sheetName val="THKP_D1"/>
      <sheetName val="Bu_gia11"/>
      <sheetName val="Bu_gia_in1"/>
      <sheetName val="Bu_gia2"/>
      <sheetName val="CL_CL1"/>
      <sheetName val="__duong257-272_1"/>
      <sheetName val="NXT-10T__4)1"/>
      <sheetName val="Phuong_an_11"/>
      <sheetName val="Thuc_thanh1"/>
      <sheetName val="DO_AM_DT1"/>
      <sheetName val="ptdg-01_(2)3"/>
      <sheetName val="NXT-10T_(2)3"/>
      <sheetName val="NXT-10T_(3)3"/>
      <sheetName val="NXT-9T_(2)3"/>
      <sheetName val="NXT-10T_(4)3"/>
      <sheetName val="Sheet1_(2)3"/>
      <sheetName val="dtct_cong3"/>
      <sheetName val="C_tietTH6T3"/>
      <sheetName val="C_tiet_053"/>
      <sheetName val="Den_31,73"/>
      <sheetName val="Bke_103"/>
      <sheetName val="UOc_T103"/>
      <sheetName val="Bke_113"/>
      <sheetName val="Uoc_20053"/>
      <sheetName val="Bke_123"/>
      <sheetName val="Tien_An_T113"/>
      <sheetName val="Bang_luong3"/>
      <sheetName val="Bang_CC3"/>
      <sheetName val="_Luong_nghien_3"/>
      <sheetName val="Tong_hop3"/>
      <sheetName val="Phuc_vu3"/>
      <sheetName val="May_Phat3"/>
      <sheetName val="dtct_cau3"/>
      <sheetName val="Sheet3_(2)2"/>
      <sheetName val="ptdg-00_(2)2"/>
      <sheetName val="02-_92"/>
      <sheetName val="Ctiet_92"/>
      <sheetName val="00_000002"/>
      <sheetName val="Sheet!_(2)2"/>
      <sheetName val="CORE_PLATE2"/>
      <sheetName val="TR_2"/>
      <sheetName val="TR__AJO2"/>
      <sheetName val="TR__ALO2"/>
      <sheetName val="DAT_52"/>
      <sheetName val="TR_PLUG2"/>
      <sheetName val="TR_BARREL2"/>
      <sheetName val="TR__JUKI2"/>
      <sheetName val="JUN_07__2"/>
      <sheetName val="INV_0706JPY2"/>
      <sheetName val="Schedule08_072"/>
      <sheetName val="CHENH_LECH2"/>
      <sheetName val="OKAYA_KH_ALO2"/>
      <sheetName val="OKAYA__(2)2"/>
      <sheetName val="OKAYA_2"/>
      <sheetName val="tra-vat-lieu_(duyet)2"/>
      <sheetName val="Tra_KS2"/>
      <sheetName val="[_duong257-272_2"/>
      <sheetName val="THKP_D2"/>
      <sheetName val="Bu_gia12"/>
      <sheetName val="Bu_gia_in2"/>
      <sheetName val="Bu_gia3"/>
      <sheetName val="CL_CL2"/>
      <sheetName val="__duong257-272_2"/>
      <sheetName val="NXT-10T__4)2"/>
      <sheetName val="Phuong_an_12"/>
      <sheetName val="Thuc_thanh2"/>
      <sheetName val="DO_AM_DT2"/>
      <sheetName val="ptdg-01_(2)4"/>
      <sheetName val="NXT-10T_(2)4"/>
      <sheetName val="NXT-10T_(3)4"/>
      <sheetName val="NXT-9T_(2)4"/>
      <sheetName val="NXT-10T_(4)4"/>
      <sheetName val="Sheet1_(2)4"/>
      <sheetName val="dtct_cong4"/>
      <sheetName val="C_tietTH6T4"/>
      <sheetName val="C_tiet_054"/>
      <sheetName val="Den_31,74"/>
      <sheetName val="Bke_104"/>
      <sheetName val="UOc_T104"/>
      <sheetName val="Bke_114"/>
      <sheetName val="Uoc_20054"/>
      <sheetName val="Bke_124"/>
      <sheetName val="Tien_An_T114"/>
      <sheetName val="Bang_luong4"/>
      <sheetName val="Bang_CC4"/>
      <sheetName val="_Luong_nghien_4"/>
      <sheetName val="Tong_hop4"/>
      <sheetName val="Phuc_vu4"/>
      <sheetName val="May_Phat4"/>
      <sheetName val="dtct_cau4"/>
      <sheetName val="Sheet3_(2)3"/>
      <sheetName val="ptdg-00_(2)3"/>
      <sheetName val="02-_93"/>
      <sheetName val="Ctiet_93"/>
      <sheetName val="00_000003"/>
      <sheetName val="Sheet!_(2)3"/>
      <sheetName val="CORE_PLATE3"/>
      <sheetName val="TR_3"/>
      <sheetName val="TR__AJO3"/>
      <sheetName val="TR__ALO3"/>
      <sheetName val="DAT_53"/>
      <sheetName val="TR_PLUG3"/>
      <sheetName val="TR_BARREL3"/>
      <sheetName val="TR__JUKI3"/>
      <sheetName val="JUN_07__3"/>
      <sheetName val="INV_0706JPY3"/>
      <sheetName val="Schedule08_073"/>
      <sheetName val="CHENH_LECH3"/>
      <sheetName val="OKAYA_KH_ALO3"/>
      <sheetName val="OKAYA__(2)3"/>
      <sheetName val="OKAYA_3"/>
      <sheetName val="tra-vat-lieu_(duyet)3"/>
      <sheetName val="Tra_KS3"/>
      <sheetName val="[_duong257-272_3"/>
      <sheetName val="THKP_D3"/>
      <sheetName val="Bu_gia13"/>
      <sheetName val="Bu_gia_in3"/>
      <sheetName val="Bu_gia4"/>
      <sheetName val="CL_CL3"/>
      <sheetName val="__duong257-272_3"/>
      <sheetName val="NXT-10T__4)3"/>
      <sheetName val="Phuong_an_13"/>
      <sheetName val="Thuc_thanh3"/>
      <sheetName val="DO_AM_DT3"/>
      <sheetName val="Ctiet02__duong257-272_xls_Bke"/>
      <sheetName val="Sheet13___________㸰Ɂ_______숌Ɂ_"/>
      <sheetName val="TL rieng"/>
      <sheetName val="CVC-_x005f_x005f_x005f_x0010_1"/>
      <sheetName val="THop1€"/>
      <sheetName val="Sheet13㸰Ɂ숌Ɂ㹨Ɂu__duong257-2"/>
      <sheetName val="_¹½.,6³"/>
      <sheetName val="ptd2_x0000__x0000_ (2)"/>
      <sheetName val="DNP?-QL"/>
      <sheetName val="Shee42"/>
      <sheetName val="Sheet13___________??__x0004_______??_"/>
      <sheetName val="ptd2"/>
      <sheetName val="DNP_-QL"/>
      <sheetName val="THop0_x005f_x005f_x005f_x0015_"/>
      <sheetName val="Bke0_x005f_x005f_x005f_x0015_"/>
      <sheetName val="_x005f_x005f_x005f_x0004_en 31,7"/>
      <sheetName val="Ctiet02_x005f_x005f_x005f_x0000__x005f_x005f_x001"/>
      <sheetName val="Ctiet02__x005f_x005f_x005f_x0018__ duong257"/>
      <sheetName val="Sheet13_x005f_x005f_x005f_x0000__x005f_x005f_x000"/>
      <sheetName val="THop1_x005f_x005f_x005f_x0000_"/>
      <sheetName val="-272.xls_Bke01_x005f_x005f_x005f_x0000__x00"/>
      <sheetName val="-272.xls_Bke01____x005f_x005f_x005f_x0018__"/>
      <sheetName val="CVC-_x005f_x005f_x005f_x005f_x005f_x005f_x005f_x0010_1"/>
      <sheetName val="THop0_x005f_x005f_x005f_x005f_x005f_x005f_x005f_x0015_"/>
      <sheetName val="Bke0_x005f_x005f_x005f_x005f_x005f_x005f_x005f_x0015_"/>
      <sheetName val="Sheet3_(2)4"/>
      <sheetName val="Sheet!_(2)4"/>
      <sheetName val="CORE_PLATE4"/>
      <sheetName val="TR_4"/>
      <sheetName val="KH NVL"/>
      <sheetName val="u_x0000__x001a_[ duong257-2"/>
      <sheetName val="Ctiet02_x0018_[ duong257-272.xls]Bke"/>
      <sheetName val="u_x001a_[ duong257-2"/>
      <sheetName val="-272.xls]Bke01_x0018_[ duong257-27"/>
      <sheetName val="Sheet13??_x0004_??"/>
    </sheetNames>
    <sheetDataSet>
      <sheetData sheetId="0" refreshError="1"/>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BK N111"/>
      <sheetName val="BKN111(06)"/>
      <sheetName val="XL4Poppy"/>
      <sheetName val="gvl"/>
      <sheetName val="bravo41"/>
      <sheetName val="DTC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tra-vat-lieu"/>
      <sheetName val="dtct cong_x0000_?"/>
      <sheetName val="TVL"/>
      <sheetName val="Tra_bang"/>
      <sheetName val="Tai khoan"/>
      <sheetName val="DOAM0654CAS"/>
      <sheetName val="hold5"/>
      <sheetName val="hold6"/>
      <sheetName val="KSTK-tkkd"/>
      <sheetName val="dtct cong?ȁ"/>
      <sheetName val="dtct cong??"/>
      <sheetName val="THTram"/>
      <sheetName val="Pÿÿÿÿcau"/>
      <sheetName val="dtct ccu"/>
      <sheetName val="t"/>
      <sheetName val="_x0000_"/>
      <sheetName val="tra_vat_lieu"/>
      <sheetName val="NEW-PANEL"/>
      <sheetName val="SILICATE"/>
      <sheetName val="dtct_x0000_cong"/>
      <sheetName val="4"/>
      <sheetName val="tungphal"/>
      <sheetName val="dtct cong_ȁ"/>
      <sheetName val="dtct cong__"/>
      <sheetName val="B_tra"/>
      <sheetName val="TH_cong"/>
      <sheetName val="dtct_cong"/>
      <sheetName val="ptdg_cong"/>
      <sheetName val="PTDG_cau"/>
      <sheetName val="dtct_cau"/>
      <sheetName val="Chi_tiet"/>
      <sheetName val="dtct_congȁ"/>
      <sheetName val="Tai_khoan"/>
      <sheetName val="THCT"/>
      <sheetName val="THDZ0,4"/>
      <sheetName val="TH DZ35"/>
      <sheetName val="dtct?cong"/>
      <sheetName val="ptdg"/>
      <sheetName val="BKN111(06("/>
      <sheetName val="VC-Dу-DH"/>
      <sheetName val="?"/>
      <sheetName val="dtct_cong?"/>
      <sheetName val="Shedt18"/>
      <sheetName val="dtct cong_?"/>
      <sheetName val="TH VL, NC, DDHT Thanhphuoc"/>
      <sheetName val="cong32-38"/>
      <sheetName val="_"/>
      <sheetName val="dtct_cong_"/>
      <sheetName val="trabšng"/>
      <sheetName val="²_x0000__x0000_t13"/>
      <sheetName val="²"/>
      <sheetName val="VC-D?-DH"/>
      <sheetName val="VC-D_-DH"/>
      <sheetName val="Don gia-cau"/>
      <sheetName val="BK_N111"/>
      <sheetName val="dtct_cong?ȁ"/>
      <sheetName val="dtct_cong??"/>
      <sheetName val="dtct_ccu"/>
      <sheetName val="dtct_cong_ȁ"/>
      <sheetName val="dtct_cong__"/>
      <sheetName val="trabafg3"/>
      <sheetName val="BANGTRA"/>
      <sheetName val="KKKKKKKK"/>
      <sheetName val="TH_cong1"/>
      <sheetName val="dtct_cong1"/>
      <sheetName val="ptdg_cong1"/>
      <sheetName val="PTDG_cau1"/>
      <sheetName val="dtct_cau1"/>
      <sheetName val="Chi_tiet1"/>
      <sheetName val="Tai_khoan1"/>
      <sheetName val="²??t13"/>
      <sheetName val="dtct_cong_?"/>
      <sheetName val="dtct cong_x005f_x0000_ȁ"/>
      <sheetName val="dtct cong_x005f_x0000__"/>
      <sheetName val="dtct_x005f_x0000_cong"/>
      <sheetName val="_x005f_x0000_"/>
      <sheetName val="dtct cong_x005f_x0000_?"/>
      <sheetName val="trabng"/>
      <sheetName val="²__t13"/>
      <sheetName val=""/>
      <sheetName val="_x0000__x0000__x0000__x0000__x0000__x0000__x0000__x0000_"/>
      <sheetName val="dtctcong"/>
      <sheetName val="TH_DZ35"/>
      <sheetName val="TH_VL,_NC,_DDHT_Thanhphuoc"/>
      <sheetName val="????????"/>
      <sheetName val="TH_cong2"/>
      <sheetName val="dtct_cong2"/>
      <sheetName val="ptdg_cong2"/>
      <sheetName val="PTDG_cau2"/>
      <sheetName val="dtct_cau2"/>
      <sheetName val="Chi_tiet2"/>
      <sheetName val="Tai_khoan2"/>
      <sheetName val="BK_N1111"/>
      <sheetName val="dtct_ccu1"/>
      <sheetName val="dtct_cong?ȁ1"/>
      <sheetName val="dtct_cong??1"/>
      <sheetName val="dtct_cong_ȁ1"/>
      <sheetName val="dtct_cong__1"/>
      <sheetName val="TH_DZ351"/>
      <sheetName val="dtct_cong_?1"/>
      <sheetName val="TH_VL,_NC,_DDHT_Thanhphuoc1"/>
      <sheetName val="TH_cong3"/>
      <sheetName val="dtct_cong3"/>
      <sheetName val="ptdg_cong3"/>
      <sheetName val="PTDG_cau3"/>
      <sheetName val="dtct_cau3"/>
      <sheetName val="Chi_tiet3"/>
      <sheetName val="Tai_khoan3"/>
      <sheetName val="BK_N1112"/>
      <sheetName val="dtct_ccu2"/>
      <sheetName val="dtct_cong?ȁ2"/>
      <sheetName val="dtct_cong??2"/>
      <sheetName val="dtct_cong_ȁ2"/>
      <sheetName val="dtct_cong__2"/>
      <sheetName val="TH_DZ352"/>
      <sheetName val="dtct_cong_?2"/>
      <sheetName val="TH_VL,_NC,_DDHT_Thanhphuoc2"/>
      <sheetName val="TH_cong4"/>
      <sheetName val="dtct_cong4"/>
      <sheetName val="ptdg_cong4"/>
      <sheetName val="PTDG_cau4"/>
      <sheetName val="dtct_cau4"/>
      <sheetName val="Chi_tiet4"/>
      <sheetName val="Tai_khoan4"/>
      <sheetName val="BK_N1113"/>
      <sheetName val="dtct_ccu3"/>
      <sheetName val="dtct_cong?ȁ3"/>
      <sheetName val="dtct_cong??3"/>
      <sheetName val="dtct_cong_ȁ3"/>
      <sheetName val="dtct_cong__3"/>
      <sheetName val="TH_DZ353"/>
      <sheetName val="dtct_cong_?3"/>
      <sheetName val="TH_VL,_NC,_DDHT_Thanhphuoc3"/>
      <sheetName val="dtct cong_x005f_x005f_x005f_x0000_ȁ"/>
      <sheetName val="dtct cong_x005f_x005f_x005f_x0000__"/>
      <sheetName val="dtct_x005f_x005f_x005f_x0000_cong"/>
      <sheetName val="_x005f_x005f_x005f_x0000_"/>
      <sheetName val="CT1"/>
      <sheetName val="dtct cong_x005f_x005f_x005f_x005f_x005f_x005f_x00"/>
      <sheetName val="dtct_x005f_x005f_x005f_x005f_x005f_x005f_x005f_x0000_co"/>
      <sheetName val="_x005f_x005f_x005f_x005f_x005f_x005f_x005f_x0000_"/>
      <sheetName val="________"/>
      <sheetName val="Thuc thanh"/>
      <sheetName val="gvd"/>
      <sheetName val="bang tra"/>
      <sheetName val="dongia _2_"/>
      <sheetName val="Don_gia-cau"/>
      <sheetName val="Ts"/>
      <sheetName val="dtct cong_x0000__"/>
      <sheetName val="Don_gia-cau1"/>
      <sheetName val="BK_N1114"/>
      <sheetName val="dtct_cong?ȁ4"/>
      <sheetName val="dtct_cong??4"/>
      <sheetName val="dtct_ccu4"/>
      <sheetName val="TH_cong5"/>
      <sheetName val="dtct_cong5"/>
      <sheetName val="ptdg_cong5"/>
      <sheetName val="PTDG_cau5"/>
      <sheetName val="dtct_cau5"/>
      <sheetName val="Chi_tiet5"/>
      <sheetName val="BK_N1115"/>
      <sheetName val="Tai_khoan5"/>
      <sheetName val="dtct_cong?ȁ5"/>
      <sheetName val="dtct_cong??5"/>
      <sheetName val="dtct_ccu5"/>
      <sheetName val="TH_cong6"/>
      <sheetName val="dtct_cong6"/>
      <sheetName val="ptdg_cong6"/>
      <sheetName val="PTDG_cau6"/>
      <sheetName val="dtct_cau6"/>
      <sheetName val="Chi_tiet6"/>
      <sheetName val="BK_N1116"/>
      <sheetName val="Tai_khoan6"/>
      <sheetName val="dtct_cong?ȁ6"/>
      <sheetName val="dtct_cong??6"/>
      <sheetName val="dtct_ccu6"/>
      <sheetName val="TH_cong7"/>
      <sheetName val="dtct_cong7"/>
      <sheetName val="ptdg_cong7"/>
      <sheetName val="PTDG_cau7"/>
      <sheetName val="dtct_cau7"/>
      <sheetName val="Chi_tiet7"/>
      <sheetName val="BK_N1117"/>
      <sheetName val="Tai_khoan7"/>
      <sheetName val="dtct_cong?ȁ7"/>
      <sheetName val="dtct_cong??7"/>
      <sheetName val="dtct_ccu7"/>
      <sheetName val="TH_cong8"/>
      <sheetName val="dtct_cong8"/>
      <sheetName val="ptdg_cong8"/>
      <sheetName val="PTDG_cau8"/>
      <sheetName val="dtct_cau8"/>
      <sheetName val="Chi_tiet8"/>
      <sheetName val="BK_N1118"/>
      <sheetName val="Tai_khoan8"/>
      <sheetName val="dtct_cong?ȁ8"/>
      <sheetName val="dtct_cong??8"/>
      <sheetName val="dtct_ccu8"/>
      <sheetName val="dtct_cong_ȁ4"/>
      <sheetName val="dtct_cong__4"/>
      <sheetName val="dtct_cong_ȁ5"/>
      <sheetName val="dtct_cong__5"/>
      <sheetName val="dtct_cong_ȁ6"/>
      <sheetName val="dtct_cong__6"/>
      <sheetName val="dtct_cong_ȁ7"/>
      <sheetName val="dtct_cong__7"/>
      <sheetName val="dtct_cong_ȁ8"/>
      <sheetName val="dtct_cong__8"/>
      <sheetName val="Cheet9"/>
      <sheetName val="Gia KS"/>
      <sheetName val="dtct_cong_x005f_x0000_ȁ"/>
      <sheetName val="dtct_cong_x005f_x0000__"/>
      <sheetName val="dtct_cong_x005f_x005f_x005f_x0000_ȁ"/>
      <sheetName val="dtct_cong_x005f_x005f_x005f_x0000__"/>
      <sheetName val="dtct_cong_x005f_x005f_x005f_x005f_x005f_x005f_x00"/>
      <sheetName val="NHATKYC"/>
      <sheetName val="BCX_NL"/>
      <sheetName val="tra-vat-l"/>
      <sheetName val="dtct cong_x005f_x005f_x00"/>
      <sheetName val="dtct_x005f_x005f_x005f_x0000_co"/>
      <sheetName val="dtct_cong_x005f_x005f_x00"/>
      <sheetName val="ctTBA"/>
      <sheetName val="対応項目"/>
      <sheetName val="²_x005f_x0000__x005f_x0000_t13"/>
      <sheetName val="_x005f_x0000__x005f_x0000__x005f_x0000__x005f_x0000__x0"/>
      <sheetName val="설계내역서"/>
      <sheetName val="LEGEND"/>
      <sheetName val="dtct_x005f_x0000_co"/>
      <sheetName val="dtct_cong_x005f_x005f_x005f_x005f_x005f_x005f_x_2"/>
      <sheetName val="dtct_cong_x005f_x005f_x005f_x005f_x005f_x005f_x_3"/>
      <sheetName val="dtct_x005f_x005f_x005f_x005f_x005f_x005f_x005f_x0000__2"/>
      <sheetName val="A6"/>
      <sheetName val="²_x0000__x0000_€t13"/>
      <sheetName val="²??€t13"/>
      <sheetName val="dtct cong?_"/>
      <sheetName val="TH_DZ354"/>
      <sheetName val="dtct_cong_?4"/>
      <sheetName val="TH_VL,_NC,_DDHT_Thanhphuoc4"/>
      <sheetName val="TH_DZ355"/>
      <sheetName val="dtct_cong_?5"/>
      <sheetName val="TH_VL,_NC,_DDHT_Thanhphuoc5"/>
      <sheetName val="TH_DZ357"/>
      <sheetName val="dtct_cong_?7"/>
      <sheetName val="TH_VL,_NC,_DDHT_Thanhphuoc7"/>
      <sheetName val="TH_DZ356"/>
      <sheetName val="dtct_cong_?6"/>
      <sheetName val="TH_VL,_NC,_DDHT_Thanhphuoc6"/>
      <sheetName val="TH_cong10"/>
      <sheetName val="dtct_cong10"/>
      <sheetName val="ptdg_cong10"/>
      <sheetName val="PTDG_cau10"/>
      <sheetName val="dtct_cau10"/>
      <sheetName val="Chi_tiet10"/>
      <sheetName val="Tai_khoan10"/>
      <sheetName val="BK_N1119"/>
      <sheetName val="dtct_cong?ȁ9"/>
      <sheetName val="dtct_cong??9"/>
      <sheetName val="dtct_ccu9"/>
      <sheetName val="dtct_cong_ȁ9"/>
      <sheetName val="dtct_cong__9"/>
      <sheetName val="TH_DZ359"/>
      <sheetName val="dtct_cong_?9"/>
      <sheetName val="TH_VL,_NC,_DDHT_Thanhphuoc9"/>
      <sheetName val="TH_cong9"/>
      <sheetName val="dtct_cong9"/>
      <sheetName val="ptdg_cong9"/>
      <sheetName val="PTDG_cau9"/>
      <sheetName val="dtct_cau9"/>
      <sheetName val="Chi_tiet9"/>
      <sheetName val="Tai_khoan9"/>
      <sheetName val="TH_DZ358"/>
      <sheetName val="dtct_cong_?8"/>
      <sheetName val="TH_VL,_NC,_DDHT_Thanhphuoc8"/>
      <sheetName val="TH_cong12"/>
      <sheetName val="dtct_cong12"/>
      <sheetName val="ptdg_cong12"/>
      <sheetName val="PTDG_cau12"/>
      <sheetName val="dtct_cau12"/>
      <sheetName val="Chi_tiet12"/>
      <sheetName val="Tai_khoan12"/>
      <sheetName val="BK_N11111"/>
      <sheetName val="dtct_cong?ȁ11"/>
      <sheetName val="dtct_cong??11"/>
      <sheetName val="dtct_ccu11"/>
      <sheetName val="dtct_cong_ȁ11"/>
      <sheetName val="dtct_cong__11"/>
      <sheetName val="TH_DZ3511"/>
      <sheetName val="dtct_cong_?11"/>
      <sheetName val="TH_VL,_NC,_DDHT_Thanhphuoc11"/>
      <sheetName val="TH_cong11"/>
      <sheetName val="dtct_cong11"/>
      <sheetName val="ptdg_cong11"/>
      <sheetName val="PTDG_cau11"/>
      <sheetName val="dtct_cau11"/>
      <sheetName val="Chi_tiet11"/>
      <sheetName val="Tai_khoan11"/>
      <sheetName val="BK_N11110"/>
      <sheetName val="dtct_cong?ȁ10"/>
      <sheetName val="dtct_cong??10"/>
      <sheetName val="dtct_ccu10"/>
      <sheetName val="dtct_cong_ȁ10"/>
      <sheetName val="dtct_cong__10"/>
      <sheetName val="TH_DZ3510"/>
      <sheetName val="dtct_cong_?10"/>
      <sheetName val="TH_VL,_NC,_DDHT_Thanhphuoc10"/>
      <sheetName val="TH_cong13"/>
      <sheetName val="dtct_cong13"/>
      <sheetName val="ptdg_cong13"/>
      <sheetName val="PTDG_cau13"/>
      <sheetName val="dtct_cau13"/>
      <sheetName val="Chi_tiet13"/>
      <sheetName val="Tai_khoan13"/>
      <sheetName val="BK_N11112"/>
      <sheetName val="dtct_cong?ȁ12"/>
      <sheetName val="dtct_cong??12"/>
      <sheetName val="dtct_ccu12"/>
      <sheetName val="dtct_cong_ȁ12"/>
      <sheetName val="dtct_cong__12"/>
      <sheetName val="TH_DZ3512"/>
      <sheetName val="dtct_cong_?12"/>
      <sheetName val="TH_VL,_NC,_DDHT_Thanhphuoc12"/>
      <sheetName val="TH_cong14"/>
      <sheetName val="dtct_cong14"/>
      <sheetName val="ptdg_cong14"/>
      <sheetName val="PTDG_cau14"/>
      <sheetName val="dtct_cau14"/>
      <sheetName val="Chi_tiet14"/>
      <sheetName val="Tai_khoan14"/>
      <sheetName val="BK_N11113"/>
      <sheetName val="dtct_cong?ȁ13"/>
      <sheetName val="dtct_cong??13"/>
      <sheetName val="dtct_ccu13"/>
      <sheetName val="dtct_cong_ȁ13"/>
      <sheetName val="dtct_cong__13"/>
      <sheetName val="TH_DZ3513"/>
      <sheetName val="dtct_cong_?13"/>
      <sheetName val="TH_VL,_NC,_DDHT_Thanhphuoc13"/>
      <sheetName val="TH_cong15"/>
      <sheetName val="dtct_cong15"/>
      <sheetName val="ptdg_cong15"/>
      <sheetName val="PTDG_cau15"/>
      <sheetName val="dtct_cau15"/>
      <sheetName val="Chi_tiet15"/>
      <sheetName val="Tai_khoan15"/>
      <sheetName val="BK_N11114"/>
      <sheetName val="dtct_cong?ȁ14"/>
      <sheetName val="dtct_cong??14"/>
      <sheetName val="dtct_ccu14"/>
      <sheetName val="dtct_cong_ȁ14"/>
      <sheetName val="dtct_cong__14"/>
      <sheetName val="TH_DZ3514"/>
      <sheetName val="dtct_cong_?14"/>
      <sheetName val="TH_VL,_NC,_DDHT_Thanhphuoc14"/>
      <sheetName val="dtct cong_x00"/>
      <sheetName val="dtct_cong_x00"/>
      <sheetName val="_x0000__x0000__x0000__x0000__x0"/>
      <sheetName val="dtct_x0000_co"/>
      <sheetName val="dtct_cong_x005f_x005f_x_2"/>
      <sheetName val="dtct_cong_x005f_x005f_x_3"/>
      <sheetName val="dtct_x005f_x005f_x005f_x0000__2"/>
      <sheetName val="dtct_cong_x005f_x005f_x005f_x005f_x005f_x005f_x_4"/>
      <sheetName val="dtct_cong_x005f_x005f_x005f_x005f_x005f_x005f_x_5"/>
      <sheetName val="dtct_x005f_x005f_x005f_x005f_x005f_x005f_x005f_x0000__3"/>
      <sheetName val="Tra KS"/>
      <sheetName val="dtct_cong_x005f_x0000_?"/>
      <sheetName val="dtct_cong_x0000__"/>
      <sheetName val="dtct cong?"/>
      <sheetName val="dtct cong_"/>
      <sheetName val="_x0"/>
      <sheetName val="dtctco"/>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6">
          <cell r="A106">
            <v>40</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3">
          <cell r="A343">
            <v>22</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efreshError="1"/>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refreshError="1"/>
      <sheetData sheetId="417" refreshError="1"/>
      <sheetData sheetId="4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ettinh"/>
      <sheetName val="Sheet1"/>
      <sheetName val="Sheet2"/>
      <sheetName val="Sheet3"/>
      <sheetName val="00000000"/>
      <sheetName val="Tongke"/>
    </sheetNames>
    <sheetDataSet>
      <sheetData sheetId="0" refreshError="1">
        <row r="11">
          <cell r="I11">
            <v>15459.736699999999</v>
          </cell>
        </row>
      </sheetData>
      <sheetData sheetId="1"/>
      <sheetData sheetId="2"/>
      <sheetData sheetId="3"/>
      <sheetData sheetId="4"/>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 val="dongia"/>
      <sheetName val="ESTI."/>
      <sheetName val="DI-ESTI"/>
      <sheetName val="Sheet1"/>
      <sheetName val="Sheet2"/>
      <sheetName val="Sheet3"/>
      <sheetName val="00000000"/>
      <sheetName val=""/>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XD"/>
      <sheetName val="6"/>
      <sheetName val="KL"/>
      <sheetName val="NCKT"/>
      <sheetName val="VLP"/>
      <sheetName val="Luong"/>
      <sheetName val="Tro gi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16">
          <cell r="N16">
            <v>759</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 val="Du_toan"/>
      <sheetName val="NCVL"/>
      <sheetName val="Duoi_phu_phi"/>
      <sheetName val="Thong_ke_thanh_toan_VL"/>
      <sheetName val="Thong_ke_thanh_toan_VL (2)"/>
      <sheetName val="NXT T.bi"/>
      <sheetName val="BC NXT phone"/>
      <sheetName val="KHAI THUE"/>
      <sheetName val="BC TH SD HOA DON"/>
      <sheetName val="Mua vào HD TT"/>
      <sheetName val="Mua vao 5%"/>
      <sheetName val="BK MUA VAO 10%"/>
      <sheetName val="BK BAN RA"/>
      <sheetName val="Thuc thanh"/>
      <sheetName val="TSO_CHUNG"/>
      <sheetName val="gvl"/>
      <sheetName val="THCT"/>
      <sheetName val="TT04"/>
      <sheetName val=" quy I-2005"/>
      <sheetName val="Quy 2- 2005 "/>
      <sheetName val="Quy III- 2005 "/>
      <sheetName val="Quy 4- 2005"/>
      <sheetName val="Names"/>
      <sheetName val="dtct cong"/>
      <sheetName val="Tai khoan"/>
      <sheetName val="JS duong"/>
      <sheetName val="SUMMARY"/>
      <sheetName val="Trabang-ၔPhuoc"/>
      <sheetName val="She%t13"/>
      <sheetName val="tra-vat-lieu"/>
      <sheetName val="DGduong"/>
      <sheetName val="35KV gia mo"/>
      <sheetName val="0,4KV -TBA1"/>
      <sheetName val="0,4KV - TBA2"/>
      <sheetName val="TBA"/>
      <sheetName val="Sheet8"/>
      <sheetName val="TKKT-Giapba"/>
      <sheetName val="VL"/>
      <sheetName val="DG"/>
      <sheetName val="Bao gêa"/>
      <sheetName val="atgt"/>
      <sheetName val="3.1.1"/>
      <sheetName val="3.1.4"/>
      <sheetName val="2.5.1"/>
      <sheetName val="4.1.1"/>
      <sheetName val="4.3.2"/>
      <sheetName val="2.3.3"/>
      <sheetName val="5.3.1"/>
      <sheetName val="2.4.3"/>
      <sheetName val="_x0013_heet13"/>
      <sheetName val="Shaet12"/>
      <sheetName val="TH-XL"/>
      <sheetName val="PT_VT"/>
      <sheetName val="dongia"/>
      <sheetName val="BILL No.22"/>
      <sheetName val="DATA"/>
      <sheetName val="Trabang-?Phuoc"/>
      <sheetName val="Gia thanh"/>
      <sheetName val=""/>
      <sheetName val="KL THUC TE"/>
      <sheetName val="hat_VN"/>
      <sheetName val="VP@N"/>
      <sheetName val="S(eet12"/>
      <sheetName val="S(eet3"/>
      <sheetName val="Trabang-_Phuoc"/>
      <sheetName val="3;ËV gia mo"/>
      <sheetName val="[TKKT-Giapba.塅䕃⹌塅ECVL"/>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10000000"/>
      <sheetName val="KHAI DHUE"/>
      <sheetName val="CPK"/>
      <sheetName val="_TKKT-Giapba.塅䕃⹌塅ECVL"/>
      <sheetName val="CHITIET VL-NC"/>
      <sheetName val="dongiachitiet"/>
      <sheetName val="4"/>
      <sheetName val="Section"/>
      <sheetName val="Dg_Dchat"/>
      <sheetName val="Dg_Dhinh"/>
      <sheetName val="Bao_gia"/>
      <sheetName val="Nghiem_thu"/>
      <sheetName val="KS_duong"/>
      <sheetName val="DTSON_ADB3-N2"/>
      <sheetName val="tong_hop"/>
      <sheetName val="phan_tich_DG"/>
      <sheetName val="gia_vat_lieu"/>
      <sheetName val="gia_xe_may"/>
      <sheetName val="gia_nhan_cong"/>
      <sheetName val="Thong_ke_thanh_toan_VL_(2)"/>
      <sheetName val="NXT_T_bi"/>
      <sheetName val="BC_NXT_phone"/>
      <sheetName val="KHAI_THUE"/>
      <sheetName val="BC_TH_SD_HOA_DON"/>
      <sheetName val="Mua_vào_HD_TT"/>
      <sheetName val="Mua_vao_5%"/>
      <sheetName val="BK_MUA_VAO_10%"/>
      <sheetName val="BK_BAN_RA"/>
      <sheetName val="Thuc_thanh"/>
      <sheetName val="JS_duong"/>
      <sheetName val="Bao_gêa"/>
      <sheetName val="dtct_cong"/>
      <sheetName val="_quy_I-2005"/>
      <sheetName val="Quy_2-_2005_"/>
      <sheetName val="Quy_III-_2005_"/>
      <sheetName val="Quy_4-_2005"/>
      <sheetName val="Tai_khoan"/>
      <sheetName val="BILL_No_22"/>
      <sheetName val="35KV_gia_mo"/>
      <sheetName val="0,4KV_-TBA1"/>
      <sheetName val="0,4KV_-_TBA2"/>
      <sheetName val="Gia_thanh"/>
      <sheetName val="3_1_1"/>
      <sheetName val="3_1_4"/>
      <sheetName val="2_5_1"/>
      <sheetName val="4_1_1"/>
      <sheetName val="4_3_2"/>
      <sheetName val="2_3_3"/>
      <sheetName val="5_3_1"/>
      <sheetName val="2_4_3"/>
      <sheetName val="heet13"/>
      <sheetName val="KL_THUC_TE"/>
      <sheetName val="BK_QT_BIEN_LAI"/>
      <sheetName val="BK_PHU_LUC_B"/>
      <sheetName val="BK_PHU_LUC_B_(2)"/>
      <sheetName val="BK_PHU_LUC_B_(3)"/>
      <sheetName val="BK_PHU_LUC_B_(4)"/>
      <sheetName val="BK_PHU_LUC_BCHD_(3)"/>
      <sheetName val="BK_PHU_LUC_BCHD_(4)"/>
      <sheetName val="BK_PHU_LUC_C_(2)"/>
      <sheetName val="BK_PHUC_LUC_D_HD"/>
      <sheetName val="BK_PHUC_LUC_D_3_(2)"/>
      <sheetName val="BK_PHUC_LUC_D_CHD(3)"/>
      <sheetName val="BK_PHUC_LUC_D_CHD(4)"/>
      <sheetName val="3;ËV_gia_mo"/>
      <sheetName val="CHITIET_VL-NC"/>
      <sheetName val="TH_XL"/>
      <sheetName val="Gia vat tu"/>
      <sheetName val="_x0000__x0002__x0000__x0009__x0000_憨ܿ놀ܼ_x0000__x0000_뉀ܼ_x0002__x0000__x0000__x0000_Ԁܿ돀ܼ_x0000__x0000_뒀ܼ_x0002__x0000__x0000__x0000__x0000__x0000_"/>
      <sheetName val="BUGIA_VT"/>
      <sheetName val="XXX_x0018_XXXX"/>
      <sheetName val="Sh%et15"/>
      <sheetName val="_x0018_XXXXXX1"/>
      <sheetName val="Chi tiet"/>
      <sheetName val="Duoi_phu_phm"/>
      <sheetName val="_x0000__x0002__x0000_ _x0000_憨ܿ놀ܼ_x0000__x0000_뉀ܼ_x0002__x0000__x0000__x0000_Ԁܿ돀ܼ_x0000__x0000_뒀ܼ_x0002__x0000__x0000__x0000__x0000__x0000_"/>
      <sheetName val="chitiet"/>
      <sheetName val="Tra_bang"/>
      <sheetName val="TDTKP1"/>
      <sheetName val="CHITIET VL-NC-TT -1p"/>
      <sheetName val="TONGKE3p"/>
      <sheetName val="0Ù\_x0004_(_x0000__x0000__x0000_¦X'_x0000_"/>
      <sheetName val="0Ù__x0004_("/>
      <sheetName val="TS"/>
      <sheetName val="?_x0002_?_x0009_?憨ܿ놀ܼ??뉀ܼ_x0002_???Ԁܿ돀ܼ??뒀ܼ_x0002_?????"/>
      <sheetName val="?_x0002_? ?憨ܿ놀ܼ??뉀ܼ_x0002_???Ԁܿ돀ܼ??뒀ܼ_x0002_?????"/>
      <sheetName val="Mua v�o HD TT"/>
      <sheetName val="Bao g�a"/>
      <sheetName val="_x005f_x0013_heet13"/>
      <sheetName val="Mua v?o HD TT"/>
      <sheetName val="Bao g?a"/>
      <sheetName val="[TKKT-Giapba.????ECVL"/>
      <sheetName val="_TKKT-Giapba.????ECVL"/>
      <sheetName val="_x0000__x0002__x0000__x0009__x0000_????_x0000__x0000_??_x0002__x0000__x0000__x0000_????_x0000__x0000_??_x0002__x0000__x0000__x0000__x0000__x0000_"/>
      <sheetName val="TH-XLap"/>
      <sheetName val="[TKKT-Giapba.xls][TKKT-Giapba.x"/>
      <sheetName val="[TKKT-Giapba.xls]0Ù\_x0004_(_x0000__x0000__x0000_¦X'_x0000_"/>
      <sheetName val="Tong_DT"/>
      <sheetName val="PTVT (MAU)"/>
      <sheetName val="VANKHUON"/>
      <sheetName val="0Ù\_x0004_(???¦X'?"/>
      <sheetName val="塅䕃⹌塅"/>
      <sheetName val="DTCT-tuyen chinh"/>
      <sheetName val="_TKKT-Giapba.____ECVL"/>
      <sheetName val="TTHBCMT"/>
      <sheetName val="[TKKT-Giapba_塅䕃⹌塅ECVL"/>
      <sheetName val="KHAI_DHUE"/>
      <sheetName val="Dg_Dchat1"/>
      <sheetName val="Dg_Dhinh1"/>
      <sheetName val="Bao_gia1"/>
      <sheetName val="Nghiem_thu1"/>
      <sheetName val="KS_duong1"/>
      <sheetName val="DTSON_ADB3-N21"/>
      <sheetName val="tong_hop1"/>
      <sheetName val="phan_tich_DG1"/>
      <sheetName val="gia_vat_lieu1"/>
      <sheetName val="gia_xe_may1"/>
      <sheetName val="gia_nhan_cong1"/>
      <sheetName val="Thong_ke_thanh_toan_VL_(2)1"/>
      <sheetName val="NXT_T_bi1"/>
      <sheetName val="BC_NXT_phone1"/>
      <sheetName val="KHAI_THUE1"/>
      <sheetName val="BC_TH_SD_HOA_DON1"/>
      <sheetName val="Mua_vào_HD_TT1"/>
      <sheetName val="Mua_vao_5%1"/>
      <sheetName val="BK_MUA_VAO_10%1"/>
      <sheetName val="BK_BAN_RA1"/>
      <sheetName val="Thuc_thanh1"/>
      <sheetName val="_quy_I-20051"/>
      <sheetName val="Quy_2-_2005_1"/>
      <sheetName val="Quy_III-_2005_1"/>
      <sheetName val="Quy_4-_20051"/>
      <sheetName val="dtct_cong1"/>
      <sheetName val="Tai_khoan1"/>
      <sheetName val="JS_duong1"/>
      <sheetName val="35KV_gia_mo1"/>
      <sheetName val="0,4KV_-TBA11"/>
      <sheetName val="0,4KV_-_TBA21"/>
      <sheetName val="Bao_gêa1"/>
      <sheetName val="3_1_11"/>
      <sheetName val="3_1_41"/>
      <sheetName val="2_5_11"/>
      <sheetName val="4_1_11"/>
      <sheetName val="4_3_21"/>
      <sheetName val="2_3_31"/>
      <sheetName val="5_3_11"/>
      <sheetName val="2_4_31"/>
      <sheetName val="BILL_No_221"/>
      <sheetName val="Gia_thanh1"/>
      <sheetName val="KL_THUC_TE1"/>
      <sheetName val="3;ËV_gia_mo1"/>
      <sheetName val="[TKKT-Giapba_塅䕃⹌塅ECVL1"/>
      <sheetName val="BK_QT_BIEN_LAI1"/>
      <sheetName val="BK_PHU_LUC_B1"/>
      <sheetName val="BK_PHU_LUC_B_(2)1"/>
      <sheetName val="BK_PHU_LUC_B_(3)1"/>
      <sheetName val="BK_PHU_LUC_B_(4)1"/>
      <sheetName val="BK_PHU_LUC_BCHD_(3)1"/>
      <sheetName val="BK_PHU_LUC_BCHD_(4)1"/>
      <sheetName val="BK_PHU_LUC_C_(2)1"/>
      <sheetName val="BK_PHUC_LUC_D_HD1"/>
      <sheetName val="BK_PHUC_LUC_D_3_(2)1"/>
      <sheetName val="BK_PHUC_LUC_D_CHD(3)1"/>
      <sheetName val="BK_PHUC_LUC_D_CHD(4)1"/>
      <sheetName val="KHAI_DHUE1"/>
      <sheetName val="Dg_Dchat2"/>
      <sheetName val="Dg_Dhinh2"/>
      <sheetName val="Bao_gia2"/>
      <sheetName val="Nghiem_thu2"/>
      <sheetName val="KS_duong2"/>
      <sheetName val="DTSON_ADB3-N22"/>
      <sheetName val="tong_hop2"/>
      <sheetName val="phan_tich_DG2"/>
      <sheetName val="gia_vat_lieu2"/>
      <sheetName val="gia_xe_may2"/>
      <sheetName val="gia_nhan_cong2"/>
      <sheetName val="Thong_ke_thanh_toan_VL_(2)2"/>
      <sheetName val="NXT_T_bi2"/>
      <sheetName val="BC_NXT_phone2"/>
      <sheetName val="KHAI_THUE2"/>
      <sheetName val="BC_TH_SD_HOA_DON2"/>
      <sheetName val="Mua_vào_HD_TT2"/>
      <sheetName val="Mua_vao_5%2"/>
      <sheetName val="BK_MUA_VAO_10%2"/>
      <sheetName val="BK_BAN_RA2"/>
      <sheetName val="Thuc_thanh2"/>
      <sheetName val="_quy_I-20052"/>
      <sheetName val="Quy_2-_2005_2"/>
      <sheetName val="Quy_III-_2005_2"/>
      <sheetName val="Quy_4-_20052"/>
      <sheetName val="dtct_cong2"/>
      <sheetName val="Tai_khoan2"/>
      <sheetName val="JS_duong2"/>
      <sheetName val="35KV_gia_mo2"/>
      <sheetName val="0,4KV_-TBA12"/>
      <sheetName val="0,4KV_-_TBA22"/>
      <sheetName val="Bao_gêa2"/>
      <sheetName val="3_1_12"/>
      <sheetName val="3_1_42"/>
      <sheetName val="2_5_12"/>
      <sheetName val="4_1_12"/>
      <sheetName val="4_3_22"/>
      <sheetName val="2_3_32"/>
      <sheetName val="5_3_12"/>
      <sheetName val="2_4_32"/>
      <sheetName val="BILL_No_222"/>
      <sheetName val="Gia_thanh2"/>
      <sheetName val="KL_THUC_TE2"/>
      <sheetName val="3;ËV_gia_mo2"/>
      <sheetName val="[TKKT-Giapba_塅䕃⹌塅ECVL2"/>
      <sheetName val="BK_QT_BIEN_LAI2"/>
      <sheetName val="BK_PHU_LUC_B2"/>
      <sheetName val="BK_PHU_LUC_B_(2)2"/>
      <sheetName val="BK_PHU_LUC_B_(3)2"/>
      <sheetName val="BK_PHU_LUC_B_(4)2"/>
      <sheetName val="BK_PHU_LUC_BCHD_(3)2"/>
      <sheetName val="BK_PHU_LUC_BCHD_(4)2"/>
      <sheetName val="BK_PHU_LUC_C_(2)2"/>
      <sheetName val="BK_PHUC_LUC_D_HD2"/>
      <sheetName val="BK_PHUC_LUC_D_3_(2)2"/>
      <sheetName val="BK_PHUC_LUC_D_CHD(3)2"/>
      <sheetName val="BK_PHUC_LUC_D_CHD(4)2"/>
      <sheetName val="KHAI_DHUE2"/>
      <sheetName val="Dg_Dchat3"/>
      <sheetName val="Dg_Dhinh3"/>
      <sheetName val="Bao_gia3"/>
      <sheetName val="Nghiem_thu3"/>
      <sheetName val="KS_duong3"/>
      <sheetName val="DTSON_ADB3-N23"/>
      <sheetName val="tong_hop3"/>
      <sheetName val="phan_tich_DG3"/>
      <sheetName val="gia_vat_lieu3"/>
      <sheetName val="gia_xe_may3"/>
      <sheetName val="gia_nhan_cong3"/>
      <sheetName val="Thong_ke_thanh_toan_VL_(2)3"/>
      <sheetName val="NXT_T_bi3"/>
      <sheetName val="BC_NXT_phone3"/>
      <sheetName val="KHAI_THUE3"/>
      <sheetName val="BC_TH_SD_HOA_DON3"/>
      <sheetName val="Mua_vào_HD_TT3"/>
      <sheetName val="Mua_vao_5%3"/>
      <sheetName val="BK_MUA_VAO_10%3"/>
      <sheetName val="BK_BAN_RA3"/>
      <sheetName val="Thuc_thanh3"/>
      <sheetName val="_quy_I-20053"/>
      <sheetName val="Quy_2-_2005_3"/>
      <sheetName val="Quy_III-_2005_3"/>
      <sheetName val="Quy_4-_20053"/>
      <sheetName val="dtct_cong3"/>
      <sheetName val="Tai_khoan3"/>
      <sheetName val="JS_duong3"/>
      <sheetName val="35KV_gia_mo3"/>
      <sheetName val="0,4KV_-TBA13"/>
      <sheetName val="0,4KV_-_TBA23"/>
      <sheetName val="Bao_gêa3"/>
      <sheetName val="3_1_13"/>
      <sheetName val="3_1_43"/>
      <sheetName val="2_5_13"/>
      <sheetName val="4_1_13"/>
      <sheetName val="4_3_23"/>
      <sheetName val="2_3_33"/>
      <sheetName val="5_3_13"/>
      <sheetName val="2_4_33"/>
      <sheetName val="BILL_No_223"/>
      <sheetName val="Gia_thanh3"/>
      <sheetName val="KL_THUC_TE3"/>
      <sheetName val="3;ËV_gia_mo3"/>
      <sheetName val="[TKKT-Giapba_塅䕃⹌塅ECVL3"/>
      <sheetName val="BK_QT_BIEN_LAI3"/>
      <sheetName val="BK_PHU_LUC_B3"/>
      <sheetName val="BK_PHU_LUC_B_(2)3"/>
      <sheetName val="BK_PHU_LUC_B_(3)3"/>
      <sheetName val="BK_PHU_LUC_B_(4)3"/>
      <sheetName val="BK_PHU_LUC_BCHD_(3)3"/>
      <sheetName val="BK_PHU_LUC_BCHD_(4)3"/>
      <sheetName val="BK_PHU_LUC_C_(2)3"/>
      <sheetName val="BK_PHUC_LUC_D_HD3"/>
      <sheetName val="BK_PHUC_LUC_D_3_(2)3"/>
      <sheetName val="BK_PHUC_LUC_D_CHD(3)3"/>
      <sheetName val="BK_PHUC_LUC_D_CHD(4)3"/>
      <sheetName val="KHAI_DHUE3"/>
      <sheetName val="__x0002___x0009__憨ܿ놀ܼ__뉀ܼ_x0002____Ԁܿ돀ܼ__뒀ܼ_x0002______"/>
      <sheetName val="__x0002__ _憨ܿ놀ܼ__뉀ܼ_x0002____Ԁܿ돀ܼ__뒀ܼ_x0002______"/>
      <sheetName val="7 THAI NGUYEN"/>
      <sheetName val="SQ111"/>
      <sheetName val="_TKKT-Giapba_塅䕃⹌塅ECVL"/>
      <sheetName val="_TKKT-Giapba_塅䕃⹌塅ECVL1"/>
      <sheetName val="_TKKT-Giapba_塅䕃⹌塅ECVL2"/>
      <sheetName val="Dg_Dchat4"/>
      <sheetName val="Dg_Dhinh4"/>
      <sheetName val="Bao_gia4"/>
      <sheetName val="Nghiem_thu4"/>
      <sheetName val="KS_duong4"/>
      <sheetName val="tong_hop4"/>
      <sheetName val="phan_tich_DG4"/>
      <sheetName val="gia_vat_lieu4"/>
      <sheetName val="gia_xe_may4"/>
      <sheetName val="gia_nhan_cong4"/>
      <sheetName val="DTSON_ADB3-N24"/>
      <sheetName val="Thong_ke_thanh_toan_VL_(2)4"/>
      <sheetName val="NXT_T_bi4"/>
      <sheetName val="BC_NXT_phone4"/>
      <sheetName val="KHAI_THUE4"/>
      <sheetName val="BC_TH_SD_HOA_DON4"/>
      <sheetName val="Mua_vào_HD_TT4"/>
      <sheetName val="Mua_vao_5%4"/>
      <sheetName val="BK_MUA_VAO_10%4"/>
      <sheetName val="BK_BAN_RA4"/>
      <sheetName val="Thuc_thanh4"/>
      <sheetName val="JS_duong4"/>
      <sheetName val="dtct_cong4"/>
      <sheetName val="_quy_I-20054"/>
      <sheetName val="Quy_2-_2005_4"/>
      <sheetName val="Quy_III-_2005_4"/>
      <sheetName val="Quy_4-_20054"/>
      <sheetName val="Tai_khoan4"/>
      <sheetName val="Bao_gêa4"/>
      <sheetName val="Dg_Dchat5"/>
      <sheetName val="Dg_Dhinh5"/>
      <sheetName val="Bao_gia5"/>
      <sheetName val="Nghiem_thu5"/>
      <sheetName val="KS_duong5"/>
      <sheetName val="tong_hop5"/>
      <sheetName val="phan_tich_DG5"/>
      <sheetName val="gia_vat_lieu5"/>
      <sheetName val="gia_xe_may5"/>
      <sheetName val="gia_nhan_cong5"/>
      <sheetName val="DTSON_ADB3-N25"/>
      <sheetName val="Thong_ke_thanh_toan_VL_(2)5"/>
      <sheetName val="NXT_T_bi5"/>
      <sheetName val="BC_NXT_phone5"/>
      <sheetName val="KHAI_THUE5"/>
      <sheetName val="BC_TH_SD_HOA_DON5"/>
      <sheetName val="Mua_vào_HD_TT5"/>
      <sheetName val="Mua_vao_5%5"/>
      <sheetName val="BK_MUA_VAO_10%5"/>
      <sheetName val="BK_BAN_RA5"/>
      <sheetName val="Thuc_thanh5"/>
      <sheetName val="JS_duong5"/>
      <sheetName val="dtct_cong5"/>
      <sheetName val="_quy_I-20055"/>
      <sheetName val="Quy_2-_2005_5"/>
      <sheetName val="Quy_III-_2005_5"/>
      <sheetName val="Quy_4-_20055"/>
      <sheetName val="Tai_khoan5"/>
      <sheetName val="Bao_gêa5"/>
      <sheetName val="Dg_Dchat6"/>
      <sheetName val="Dg_Dhinh6"/>
      <sheetName val="Bao_gia6"/>
      <sheetName val="Nghiem_thu6"/>
      <sheetName val="KS_duong6"/>
      <sheetName val="tong_hop6"/>
      <sheetName val="phan_tich_DG6"/>
      <sheetName val="gia_vat_lieu6"/>
      <sheetName val="gia_xe_may6"/>
      <sheetName val="gia_nhan_cong6"/>
      <sheetName val="DTSON_ADB3-N26"/>
      <sheetName val="Thong_ke_thanh_toan_VL_(2)6"/>
      <sheetName val="NXT_T_bi6"/>
      <sheetName val="BC_NXT_phone6"/>
      <sheetName val="KHAI_THUE6"/>
      <sheetName val="BC_TH_SD_HOA_DON6"/>
      <sheetName val="Mua_vào_HD_TT6"/>
      <sheetName val="Mua_vao_5%6"/>
      <sheetName val="BK_MUA_VAO_10%6"/>
      <sheetName val="BK_BAN_RA6"/>
      <sheetName val="Thuc_thanh6"/>
      <sheetName val="JS_duong6"/>
      <sheetName val="dtct_cong6"/>
      <sheetName val="_quy_I-20056"/>
      <sheetName val="Quy_2-_2005_6"/>
      <sheetName val="Quy_III-_2005_6"/>
      <sheetName val="Quy_4-_20056"/>
      <sheetName val="Tai_khoan6"/>
      <sheetName val="Bao_gêa6"/>
      <sheetName val="Dg_Dchat7"/>
      <sheetName val="Dg_Dhinh7"/>
      <sheetName val="Bao_gia7"/>
      <sheetName val="Nghiem_thu7"/>
      <sheetName val="KS_duong7"/>
      <sheetName val="tong_hop7"/>
      <sheetName val="phan_tich_DG7"/>
      <sheetName val="gia_vat_lieu7"/>
      <sheetName val="gia_xe_may7"/>
      <sheetName val="gia_nhan_cong7"/>
      <sheetName val="DTSON_ADB3-N27"/>
      <sheetName val="Thong_ke_thanh_toan_VL_(2)7"/>
      <sheetName val="NXT_T_bi7"/>
      <sheetName val="BC_NXT_phone7"/>
      <sheetName val="KHAI_THUE7"/>
      <sheetName val="BC_TH_SD_HOA_DON7"/>
      <sheetName val="Mua_vào_HD_TT7"/>
      <sheetName val="Mua_vao_5%7"/>
      <sheetName val="BK_MUA_VAO_10%7"/>
      <sheetName val="BK_BAN_RA7"/>
      <sheetName val="Thuc_thanh7"/>
      <sheetName val="JS_duong7"/>
      <sheetName val="dtct_cong7"/>
      <sheetName val="_quy_I-20057"/>
      <sheetName val="Quy_2-_2005_7"/>
      <sheetName val="Mua v_o HD TT"/>
      <sheetName val="Bao g_a"/>
      <sheetName val="_TKKT-Giapba.xls__TKKT-Giapba.x"/>
      <sheetName val="_TKKT-Giapba.xls_0Ù__x0004_("/>
      <sheetName val="_x0002_ 憨ܿ놀ܼ뉀ܼ_x0002_Ԁܿ돀ܼ뒀ܼ_x0002_"/>
      <sheetName val="_x0002_ ??????_x0002_??????_x0002_"/>
    </sheetNames>
    <sheetDataSet>
      <sheetData sheetId="0" refreshError="1"/>
      <sheetData sheetId="1" refreshError="1"/>
      <sheetData sheetId="2" refreshError="1"/>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0">
          <cell r="A130">
            <v>84</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MN 1.51"/>
      <sheetName val="MN 1.6"/>
      <sheetName val="MN 3.2"/>
      <sheetName val="MN 30.4"/>
      <sheetName val="TH LTT"/>
      <sheetName val="TH NVT"/>
      <sheetName val="TH Ngo May"/>
      <sheetName val="TH TQT"/>
      <sheetName val="TH VTS"/>
      <sheetName val="THCS NBK"/>
      <sheetName val="THCS PBC"/>
      <sheetName val="THCS TDT"/>
      <sheetName val="THCS TP"/>
      <sheetName val="Dang uy"/>
      <sheetName val="Luong(MTTQ)"/>
      <sheetName val="BÁN CHUYÊN TRÁCH(MTTQ)"/>
      <sheetName val="DỰ TOÁN(MTTQ)"/>
      <sheetName val="đb hđnd"/>
      <sheetName val="LƯƠNG + THƯỞNG CÁC PHÒNG"/>
      <sheetName val="dân số(VHXH)"/>
      <sheetName val="KP hoạt động khác UBND"/>
      <sheetName val="ANTT (VPHĐND-UBND)"/>
      <sheetName val="Mua sam"/>
      <sheetName val="Mua sam sua chua"/>
      <sheetName val="QUÂN SỰ"/>
      <sheetName val="Ban chuyên trách"/>
      <sheetName val=" HĐ bảo vệ"/>
      <sheetName val="Trưởng phó thôn làng"/>
      <sheetName val="DS đ.vị"/>
      <sheetName val="XXXXXXXX"/>
      <sheetName val="XXXXXXX0"/>
      <sheetName val="XL4Test5"/>
      <sheetName val="XL4Poppy"/>
      <sheetName val="DT 2025 trình HĐ"/>
      <sheetName val="DT chi tiết Đ.vị"/>
      <sheetName val="DT chi tiết Trường"/>
    </sheetNames>
    <sheetDataSet>
      <sheetData sheetId="0" refreshError="1"/>
      <sheetData sheetId="1">
        <row r="15">
          <cell r="D15">
            <v>4711000000</v>
          </cell>
          <cell r="H15">
            <v>2661542900</v>
          </cell>
        </row>
        <row r="16">
          <cell r="D16">
            <v>118800000</v>
          </cell>
          <cell r="H16">
            <v>81149863</v>
          </cell>
        </row>
        <row r="17">
          <cell r="D17">
            <v>95000000</v>
          </cell>
          <cell r="H17">
            <v>54517050</v>
          </cell>
        </row>
        <row r="18">
          <cell r="D18">
            <v>15600000</v>
          </cell>
        </row>
        <row r="19">
          <cell r="D19">
            <v>12750000</v>
          </cell>
        </row>
        <row r="20">
          <cell r="D20">
            <v>0</v>
          </cell>
        </row>
        <row r="21">
          <cell r="D21">
            <v>0</v>
          </cell>
        </row>
        <row r="22">
          <cell r="D22">
            <v>60050000</v>
          </cell>
          <cell r="H22">
            <v>29450000</v>
          </cell>
        </row>
        <row r="23">
          <cell r="D23">
            <v>57920000</v>
          </cell>
          <cell r="H23">
            <v>20800000</v>
          </cell>
        </row>
        <row r="24">
          <cell r="D24">
            <v>18375000</v>
          </cell>
        </row>
        <row r="28">
          <cell r="D28">
            <v>69502000</v>
          </cell>
        </row>
      </sheetData>
      <sheetData sheetId="2">
        <row r="15">
          <cell r="D15">
            <v>4729385000</v>
          </cell>
          <cell r="H15">
            <v>2455645502</v>
          </cell>
        </row>
        <row r="16">
          <cell r="D16">
            <v>117000000</v>
          </cell>
          <cell r="H16">
            <v>100198820</v>
          </cell>
        </row>
        <row r="17">
          <cell r="D17">
            <v>85000000</v>
          </cell>
          <cell r="H17">
            <v>41605200</v>
          </cell>
        </row>
        <row r="18">
          <cell r="D18">
            <v>12600000</v>
          </cell>
          <cell r="H18">
            <v>12600000</v>
          </cell>
        </row>
        <row r="19">
          <cell r="D19">
            <v>25500000</v>
          </cell>
          <cell r="H19">
            <v>25500000</v>
          </cell>
        </row>
        <row r="20">
          <cell r="D20">
            <v>69600000</v>
          </cell>
          <cell r="H20">
            <v>69600000</v>
          </cell>
        </row>
        <row r="21">
          <cell r="D21">
            <v>9915500</v>
          </cell>
          <cell r="H21">
            <v>9915500</v>
          </cell>
        </row>
        <row r="22">
          <cell r="D22">
            <v>25250000</v>
          </cell>
          <cell r="H22">
            <v>25250000</v>
          </cell>
        </row>
        <row r="23">
          <cell r="D23">
            <v>27562500</v>
          </cell>
          <cell r="H23">
            <v>12487500</v>
          </cell>
        </row>
        <row r="27">
          <cell r="D27">
            <v>57587000</v>
          </cell>
          <cell r="H27">
            <v>0</v>
          </cell>
        </row>
      </sheetData>
      <sheetData sheetId="3">
        <row r="15">
          <cell r="D15">
            <v>4833000000</v>
          </cell>
          <cell r="H15">
            <v>2805317211</v>
          </cell>
        </row>
        <row r="16">
          <cell r="D16">
            <v>140400000</v>
          </cell>
          <cell r="H16">
            <v>90006333</v>
          </cell>
        </row>
        <row r="17">
          <cell r="D17">
            <v>79000000</v>
          </cell>
          <cell r="H17">
            <v>37018800</v>
          </cell>
        </row>
        <row r="18">
          <cell r="D18">
            <v>15600000</v>
          </cell>
          <cell r="H18">
            <v>15600000</v>
          </cell>
        </row>
        <row r="19">
          <cell r="D19">
            <v>14250000</v>
          </cell>
          <cell r="H19">
            <v>12000000</v>
          </cell>
        </row>
        <row r="20">
          <cell r="D20">
            <v>102720000</v>
          </cell>
          <cell r="H20">
            <v>46400000</v>
          </cell>
        </row>
        <row r="21">
          <cell r="D21">
            <v>53544000</v>
          </cell>
          <cell r="H21">
            <v>29746500</v>
          </cell>
        </row>
        <row r="22">
          <cell r="D22">
            <v>72675000</v>
          </cell>
          <cell r="H22">
            <v>40375000</v>
          </cell>
        </row>
        <row r="23">
          <cell r="D23">
            <v>2625000</v>
          </cell>
          <cell r="H23">
            <v>0</v>
          </cell>
        </row>
        <row r="25">
          <cell r="D25">
            <v>551000000</v>
          </cell>
          <cell r="H25">
            <v>0</v>
          </cell>
        </row>
        <row r="27">
          <cell r="D27">
            <v>74173000</v>
          </cell>
          <cell r="H27">
            <v>0</v>
          </cell>
        </row>
      </sheetData>
      <sheetData sheetId="4">
        <row r="15">
          <cell r="D15">
            <v>6796000000</v>
          </cell>
          <cell r="H15">
            <v>3723903048</v>
          </cell>
        </row>
        <row r="16">
          <cell r="D16">
            <v>172800000</v>
          </cell>
          <cell r="H16">
            <v>79051877</v>
          </cell>
        </row>
        <row r="17">
          <cell r="D17">
            <v>80000000</v>
          </cell>
          <cell r="H17">
            <v>40807000</v>
          </cell>
        </row>
        <row r="18">
          <cell r="D18">
            <v>21000000</v>
          </cell>
          <cell r="H18">
            <v>21000000</v>
          </cell>
        </row>
        <row r="19">
          <cell r="D19">
            <v>15000000</v>
          </cell>
          <cell r="H19">
            <v>15000000</v>
          </cell>
        </row>
        <row r="22">
          <cell r="D22">
            <v>106750000</v>
          </cell>
          <cell r="H22">
            <v>54750000</v>
          </cell>
        </row>
        <row r="23">
          <cell r="D23">
            <v>71200000</v>
          </cell>
          <cell r="H23">
            <v>32800000</v>
          </cell>
        </row>
        <row r="24">
          <cell r="D24">
            <v>36750000</v>
          </cell>
          <cell r="H24">
            <v>36750000</v>
          </cell>
        </row>
        <row r="28">
          <cell r="D28">
            <v>98314000</v>
          </cell>
          <cell r="H28">
            <v>0</v>
          </cell>
        </row>
      </sheetData>
      <sheetData sheetId="5">
        <row r="15">
          <cell r="D15">
            <v>7855828000</v>
          </cell>
          <cell r="H15">
            <v>4404826229</v>
          </cell>
        </row>
        <row r="16">
          <cell r="D16">
            <v>210600000</v>
          </cell>
          <cell r="H16">
            <v>103602937</v>
          </cell>
        </row>
        <row r="17">
          <cell r="D17">
            <v>68172000</v>
          </cell>
          <cell r="H17">
            <v>39767000</v>
          </cell>
        </row>
        <row r="18">
          <cell r="D18">
            <v>19800000</v>
          </cell>
          <cell r="H18">
            <v>19800000</v>
          </cell>
        </row>
        <row r="19">
          <cell r="D19">
            <v>24000000</v>
          </cell>
          <cell r="H19">
            <v>24000000</v>
          </cell>
        </row>
        <row r="21">
          <cell r="D21">
            <v>69409000</v>
          </cell>
          <cell r="H21">
            <v>29746500</v>
          </cell>
        </row>
        <row r="22">
          <cell r="D22">
            <v>0</v>
          </cell>
        </row>
        <row r="23">
          <cell r="D23">
            <v>0</v>
          </cell>
        </row>
        <row r="24">
          <cell r="D24">
            <v>157279000</v>
          </cell>
          <cell r="H24">
            <v>157278976</v>
          </cell>
        </row>
        <row r="28">
          <cell r="D28">
            <v>300000000</v>
          </cell>
          <cell r="H28">
            <v>299870000</v>
          </cell>
        </row>
        <row r="29">
          <cell r="D29">
            <v>115587000</v>
          </cell>
          <cell r="H29">
            <v>0</v>
          </cell>
        </row>
      </sheetData>
      <sheetData sheetId="6">
        <row r="15">
          <cell r="D15">
            <v>8551000000</v>
          </cell>
          <cell r="H15">
            <v>5080034647</v>
          </cell>
        </row>
        <row r="16">
          <cell r="D16">
            <v>226800000</v>
          </cell>
          <cell r="H16">
            <v>81931703</v>
          </cell>
        </row>
        <row r="17">
          <cell r="D17">
            <v>83000000</v>
          </cell>
          <cell r="H17">
            <v>35084000</v>
          </cell>
        </row>
        <row r="18">
          <cell r="D18">
            <v>19800000</v>
          </cell>
          <cell r="H18">
            <v>19800000</v>
          </cell>
        </row>
        <row r="19">
          <cell r="D19">
            <v>43500000</v>
          </cell>
          <cell r="H19">
            <v>43500000</v>
          </cell>
        </row>
        <row r="21">
          <cell r="D21">
            <v>113037500</v>
          </cell>
          <cell r="H21">
            <v>49577500</v>
          </cell>
        </row>
        <row r="23">
          <cell r="D23">
            <v>351281000</v>
          </cell>
          <cell r="H23">
            <v>346202775</v>
          </cell>
        </row>
        <row r="27">
          <cell r="D27">
            <v>300000000</v>
          </cell>
          <cell r="H27">
            <v>299870000</v>
          </cell>
        </row>
        <row r="28">
          <cell r="D28">
            <v>122357000</v>
          </cell>
          <cell r="H28">
            <v>0</v>
          </cell>
        </row>
      </sheetData>
      <sheetData sheetId="7">
        <row r="15">
          <cell r="D15">
            <v>7505000000</v>
          </cell>
          <cell r="H15">
            <v>4410447223</v>
          </cell>
        </row>
        <row r="16">
          <cell r="D16">
            <v>210600000</v>
          </cell>
          <cell r="H16">
            <v>124319000</v>
          </cell>
        </row>
        <row r="17">
          <cell r="D17">
            <v>61000000</v>
          </cell>
          <cell r="H17">
            <v>29484000</v>
          </cell>
        </row>
        <row r="18">
          <cell r="D18">
            <v>19200000</v>
          </cell>
          <cell r="H18">
            <v>19200000</v>
          </cell>
        </row>
        <row r="19">
          <cell r="D19">
            <v>13500000</v>
          </cell>
          <cell r="H19">
            <v>13500000</v>
          </cell>
        </row>
        <row r="23">
          <cell r="D23">
            <v>242284000</v>
          </cell>
          <cell r="H23">
            <v>242284000</v>
          </cell>
        </row>
        <row r="27">
          <cell r="D27">
            <v>114453000</v>
          </cell>
          <cell r="H27">
            <v>0</v>
          </cell>
        </row>
      </sheetData>
      <sheetData sheetId="8">
        <row r="15">
          <cell r="D15">
            <v>12073450000</v>
          </cell>
          <cell r="H15">
            <v>7129957306</v>
          </cell>
        </row>
        <row r="16">
          <cell r="D16">
            <v>297000000</v>
          </cell>
          <cell r="H16">
            <v>257000000</v>
          </cell>
        </row>
        <row r="17">
          <cell r="D17">
            <v>82000000</v>
          </cell>
          <cell r="H17">
            <v>44178000</v>
          </cell>
        </row>
        <row r="18">
          <cell r="D18">
            <v>28200000</v>
          </cell>
          <cell r="H18">
            <v>28200000</v>
          </cell>
        </row>
        <row r="19">
          <cell r="D19">
            <v>50250000</v>
          </cell>
          <cell r="H19">
            <v>50250000</v>
          </cell>
        </row>
        <row r="20">
          <cell r="D20">
            <v>0</v>
          </cell>
          <cell r="H20">
            <v>0</v>
          </cell>
        </row>
        <row r="21">
          <cell r="D21">
            <v>17848000</v>
          </cell>
          <cell r="H21">
            <v>9915500</v>
          </cell>
        </row>
        <row r="24">
          <cell r="D24">
            <v>58334000</v>
          </cell>
          <cell r="H24">
            <v>58334000</v>
          </cell>
        </row>
        <row r="28">
          <cell r="D28">
            <v>300000000</v>
          </cell>
          <cell r="H28">
            <v>299870000</v>
          </cell>
        </row>
        <row r="29">
          <cell r="D29">
            <v>179436000</v>
          </cell>
          <cell r="H29">
            <v>0</v>
          </cell>
        </row>
      </sheetData>
      <sheetData sheetId="9">
        <row r="15">
          <cell r="D15">
            <v>9936000000</v>
          </cell>
          <cell r="H15">
            <v>5689970056</v>
          </cell>
        </row>
        <row r="16">
          <cell r="D16">
            <v>270000000</v>
          </cell>
          <cell r="H16">
            <v>166440005</v>
          </cell>
        </row>
        <row r="17">
          <cell r="D17">
            <v>100000000</v>
          </cell>
          <cell r="H17">
            <v>58353750</v>
          </cell>
        </row>
        <row r="18">
          <cell r="D18">
            <v>22200000</v>
          </cell>
          <cell r="H18">
            <v>22200000</v>
          </cell>
        </row>
        <row r="19">
          <cell r="D19">
            <v>43650000</v>
          </cell>
          <cell r="H19">
            <v>43650000</v>
          </cell>
        </row>
        <row r="21">
          <cell r="D21">
            <v>43628500</v>
          </cell>
          <cell r="H21">
            <v>19831000</v>
          </cell>
        </row>
        <row r="23">
          <cell r="D23">
            <v>775270000</v>
          </cell>
          <cell r="H23">
            <v>729640000</v>
          </cell>
        </row>
        <row r="27">
          <cell r="D27">
            <v>147159000</v>
          </cell>
          <cell r="H27">
            <v>0</v>
          </cell>
        </row>
        <row r="28">
          <cell r="D28">
            <v>300000</v>
          </cell>
        </row>
      </sheetData>
      <sheetData sheetId="10">
        <row r="15">
          <cell r="D15">
            <v>6144000000</v>
          </cell>
          <cell r="H15">
            <v>3499594853</v>
          </cell>
        </row>
        <row r="16">
          <cell r="D16">
            <v>158400000</v>
          </cell>
          <cell r="H16">
            <v>52944553</v>
          </cell>
        </row>
        <row r="17">
          <cell r="D17">
            <v>96000000</v>
          </cell>
          <cell r="H17">
            <v>55932500</v>
          </cell>
        </row>
        <row r="18">
          <cell r="D18">
            <v>16800000</v>
          </cell>
          <cell r="H18">
            <v>16800000</v>
          </cell>
        </row>
        <row r="19">
          <cell r="D19">
            <v>21000000</v>
          </cell>
          <cell r="H19">
            <v>21000000</v>
          </cell>
        </row>
        <row r="21">
          <cell r="D21">
            <v>194345000</v>
          </cell>
          <cell r="H21">
            <v>99155000</v>
          </cell>
        </row>
        <row r="22">
          <cell r="D22">
            <v>80018000</v>
          </cell>
          <cell r="H22">
            <v>12570000</v>
          </cell>
        </row>
        <row r="23">
          <cell r="D23">
            <v>114786000</v>
          </cell>
          <cell r="H23">
            <v>114785407</v>
          </cell>
        </row>
        <row r="27">
          <cell r="D27">
            <v>101690000</v>
          </cell>
          <cell r="H27">
            <v>0</v>
          </cell>
        </row>
      </sheetData>
      <sheetData sheetId="11">
        <row r="15">
          <cell r="D15">
            <v>7982310000</v>
          </cell>
          <cell r="H15">
            <v>4550590184</v>
          </cell>
        </row>
        <row r="16">
          <cell r="D16">
            <v>216000000</v>
          </cell>
          <cell r="H16">
            <v>166000000</v>
          </cell>
        </row>
        <row r="17">
          <cell r="D17">
            <v>66690000</v>
          </cell>
          <cell r="H17">
            <v>44460000</v>
          </cell>
        </row>
        <row r="18">
          <cell r="D18">
            <v>21000000</v>
          </cell>
          <cell r="H18">
            <v>20400000</v>
          </cell>
        </row>
        <row r="19">
          <cell r="D19">
            <v>22350000</v>
          </cell>
          <cell r="H19">
            <v>22350000</v>
          </cell>
        </row>
        <row r="20">
          <cell r="D20">
            <v>0</v>
          </cell>
          <cell r="H20">
            <v>0</v>
          </cell>
        </row>
        <row r="21">
          <cell r="D21">
            <v>53543000</v>
          </cell>
          <cell r="H21">
            <v>0</v>
          </cell>
        </row>
        <row r="22">
          <cell r="D22">
            <v>94416000</v>
          </cell>
          <cell r="H22">
            <v>0</v>
          </cell>
        </row>
        <row r="23">
          <cell r="D23">
            <v>0</v>
          </cell>
          <cell r="H23">
            <v>0</v>
          </cell>
        </row>
        <row r="24">
          <cell r="D24">
            <v>431511000</v>
          </cell>
          <cell r="H24">
            <v>431510828</v>
          </cell>
        </row>
        <row r="29">
          <cell r="D29">
            <v>129126000</v>
          </cell>
          <cell r="H29">
            <v>0</v>
          </cell>
        </row>
      </sheetData>
      <sheetData sheetId="12">
        <row r="15">
          <cell r="D15">
            <v>6934000000</v>
          </cell>
          <cell r="H15">
            <v>4059631850</v>
          </cell>
        </row>
        <row r="16">
          <cell r="D16">
            <v>201600000</v>
          </cell>
          <cell r="H16">
            <v>132162810</v>
          </cell>
        </row>
        <row r="17">
          <cell r="D17">
            <v>64000000</v>
          </cell>
          <cell r="H17">
            <v>36301500</v>
          </cell>
        </row>
        <row r="18">
          <cell r="D18">
            <v>18000000</v>
          </cell>
          <cell r="H18">
            <v>18000000</v>
          </cell>
        </row>
        <row r="19">
          <cell r="D19">
            <v>35250000</v>
          </cell>
          <cell r="H19">
            <v>35250000</v>
          </cell>
        </row>
        <row r="20">
          <cell r="D20">
            <v>0</v>
          </cell>
        </row>
        <row r="21">
          <cell r="D21">
            <v>35696000</v>
          </cell>
          <cell r="H21">
            <v>19831000</v>
          </cell>
        </row>
        <row r="22">
          <cell r="D22">
            <v>96494000</v>
          </cell>
          <cell r="H22">
            <v>14210000</v>
          </cell>
        </row>
        <row r="23">
          <cell r="D23">
            <v>214113000</v>
          </cell>
          <cell r="H23">
            <v>214113000</v>
          </cell>
        </row>
        <row r="24">
          <cell r="D24">
            <v>0</v>
          </cell>
        </row>
        <row r="25">
          <cell r="D25">
            <v>100000000</v>
          </cell>
          <cell r="H25">
            <v>0</v>
          </cell>
        </row>
        <row r="27">
          <cell r="D27">
            <v>113979000</v>
          </cell>
          <cell r="H27">
            <v>0</v>
          </cell>
        </row>
      </sheetData>
      <sheetData sheetId="13">
        <row r="15">
          <cell r="D15">
            <v>8101000000</v>
          </cell>
          <cell r="H15">
            <v>4534906523</v>
          </cell>
        </row>
        <row r="16">
          <cell r="D16">
            <v>256500000</v>
          </cell>
          <cell r="H16">
            <v>168595377</v>
          </cell>
        </row>
        <row r="17">
          <cell r="D17">
            <v>63000000</v>
          </cell>
          <cell r="H17">
            <v>36141000</v>
          </cell>
        </row>
        <row r="18">
          <cell r="D18">
            <v>21000000</v>
          </cell>
          <cell r="H18">
            <v>20400000</v>
          </cell>
        </row>
        <row r="19">
          <cell r="D19">
            <v>30000000</v>
          </cell>
          <cell r="H19">
            <v>30000000</v>
          </cell>
        </row>
        <row r="21">
          <cell r="D21">
            <v>75358500</v>
          </cell>
          <cell r="H21">
            <v>19831000</v>
          </cell>
        </row>
        <row r="22">
          <cell r="D22">
            <v>124900000</v>
          </cell>
          <cell r="H22">
            <v>11160000</v>
          </cell>
        </row>
        <row r="23">
          <cell r="D23">
            <v>1368635000</v>
          </cell>
          <cell r="H23">
            <v>1368585000</v>
          </cell>
        </row>
        <row r="27">
          <cell r="D27">
            <v>126429000</v>
          </cell>
          <cell r="H27">
            <v>0</v>
          </cell>
        </row>
      </sheetData>
      <sheetData sheetId="14">
        <row r="9">
          <cell r="E9">
            <v>342482400</v>
          </cell>
        </row>
        <row r="10">
          <cell r="E10">
            <v>138996000</v>
          </cell>
        </row>
        <row r="13">
          <cell r="E13">
            <v>950000000</v>
          </cell>
        </row>
        <row r="14">
          <cell r="E14">
            <v>50000000</v>
          </cell>
        </row>
        <row r="15">
          <cell r="E15">
            <v>80000000</v>
          </cell>
        </row>
        <row r="21">
          <cell r="E21">
            <v>50000000</v>
          </cell>
        </row>
        <row r="25">
          <cell r="E25">
            <v>52000000</v>
          </cell>
        </row>
        <row r="29">
          <cell r="E29">
            <v>457617420</v>
          </cell>
        </row>
        <row r="31">
          <cell r="E31">
            <v>52000000</v>
          </cell>
        </row>
        <row r="34">
          <cell r="E34">
            <v>320656635</v>
          </cell>
        </row>
        <row r="38">
          <cell r="E38">
            <v>292983210</v>
          </cell>
        </row>
      </sheetData>
      <sheetData sheetId="15" refreshError="1"/>
      <sheetData sheetId="16" refreshError="1"/>
      <sheetData sheetId="17">
        <row r="11">
          <cell r="C11">
            <v>620108190</v>
          </cell>
        </row>
        <row r="12">
          <cell r="C12">
            <v>59670000</v>
          </cell>
        </row>
        <row r="13">
          <cell r="C13">
            <v>103165920</v>
          </cell>
        </row>
        <row r="15">
          <cell r="C15">
            <v>599625000</v>
          </cell>
        </row>
        <row r="16">
          <cell r="C16">
            <v>12770000</v>
          </cell>
        </row>
        <row r="17">
          <cell r="C17">
            <v>30000000</v>
          </cell>
        </row>
        <row r="19">
          <cell r="C19">
            <v>120000000</v>
          </cell>
        </row>
        <row r="20">
          <cell r="C20">
            <v>10000000</v>
          </cell>
        </row>
        <row r="21">
          <cell r="C21">
            <v>15000000</v>
          </cell>
        </row>
        <row r="23">
          <cell r="C23">
            <v>359775000</v>
          </cell>
        </row>
        <row r="24">
          <cell r="C24">
            <v>7985000</v>
          </cell>
        </row>
        <row r="25">
          <cell r="C25">
            <v>28000000</v>
          </cell>
        </row>
        <row r="26">
          <cell r="C26">
            <v>9900000</v>
          </cell>
        </row>
        <row r="27">
          <cell r="C27">
            <v>100000000</v>
          </cell>
        </row>
        <row r="29">
          <cell r="C29">
            <v>359775000</v>
          </cell>
        </row>
        <row r="30">
          <cell r="C30">
            <v>7985000</v>
          </cell>
        </row>
        <row r="31">
          <cell r="C31">
            <v>5700000</v>
          </cell>
        </row>
        <row r="32">
          <cell r="C32">
            <v>15000000</v>
          </cell>
        </row>
        <row r="33">
          <cell r="C33">
            <v>50000000</v>
          </cell>
        </row>
        <row r="34">
          <cell r="C34">
            <v>10000000</v>
          </cell>
        </row>
        <row r="36">
          <cell r="C36">
            <v>359775000</v>
          </cell>
        </row>
        <row r="37">
          <cell r="C37">
            <v>7950000</v>
          </cell>
        </row>
        <row r="38">
          <cell r="C38">
            <v>10000000</v>
          </cell>
        </row>
        <row r="39">
          <cell r="C39">
            <v>8400000</v>
          </cell>
        </row>
        <row r="40">
          <cell r="C40">
            <v>50000000</v>
          </cell>
        </row>
        <row r="42">
          <cell r="C42">
            <v>359775000</v>
          </cell>
        </row>
        <row r="43">
          <cell r="C43">
            <v>8200000</v>
          </cell>
        </row>
        <row r="44">
          <cell r="C44">
            <v>29950000</v>
          </cell>
        </row>
        <row r="45">
          <cell r="C45">
            <v>9900000</v>
          </cell>
        </row>
        <row r="46">
          <cell r="C46">
            <v>80000000</v>
          </cell>
        </row>
      </sheetData>
      <sheetData sheetId="18">
        <row r="109">
          <cell r="H109">
            <v>333450000</v>
          </cell>
        </row>
      </sheetData>
      <sheetData sheetId="19">
        <row r="16">
          <cell r="Q16">
            <v>216581.04000000004</v>
          </cell>
        </row>
        <row r="70">
          <cell r="Q70">
            <v>517813.33500000008</v>
          </cell>
          <cell r="R70">
            <v>74889.36</v>
          </cell>
        </row>
      </sheetData>
      <sheetData sheetId="20">
        <row r="8">
          <cell r="H8">
            <v>143910000</v>
          </cell>
        </row>
      </sheetData>
      <sheetData sheetId="21" refreshError="1"/>
      <sheetData sheetId="22">
        <row r="136">
          <cell r="F136">
            <v>937350000</v>
          </cell>
        </row>
      </sheetData>
      <sheetData sheetId="23" refreshError="1"/>
      <sheetData sheetId="24" refreshError="1"/>
      <sheetData sheetId="25">
        <row r="86">
          <cell r="H86">
            <v>229031000</v>
          </cell>
        </row>
      </sheetData>
      <sheetData sheetId="26">
        <row r="7">
          <cell r="G7">
            <v>21060000</v>
          </cell>
        </row>
        <row r="9">
          <cell r="G9">
            <v>40950000</v>
          </cell>
        </row>
        <row r="12">
          <cell r="G12">
            <v>42120000</v>
          </cell>
        </row>
      </sheetData>
      <sheetData sheetId="27">
        <row r="9">
          <cell r="G9">
            <v>42000000</v>
          </cell>
        </row>
      </sheetData>
      <sheetData sheetId="28">
        <row r="7">
          <cell r="G7">
            <v>647595000</v>
          </cell>
        </row>
      </sheetData>
      <sheetData sheetId="29">
        <row r="2">
          <cell r="B2" t="str">
            <v>Trường Mầm non 1/5</v>
          </cell>
          <cell r="C2" t="str">
            <v>1123423</v>
          </cell>
        </row>
        <row r="3">
          <cell r="B3" t="str">
            <v>Trường Mầm non 1/6</v>
          </cell>
          <cell r="C3">
            <v>1128105</v>
          </cell>
        </row>
        <row r="4">
          <cell r="B4" t="str">
            <v>Trường Mầm non 3/2</v>
          </cell>
          <cell r="C4">
            <v>1123424</v>
          </cell>
        </row>
        <row r="5">
          <cell r="B5" t="str">
            <v>Trường Mầm non 30/4</v>
          </cell>
          <cell r="C5">
            <v>1127952</v>
          </cell>
        </row>
        <row r="6">
          <cell r="B6" t="str">
            <v>Trường tiểu học Lý Tự Trọng</v>
          </cell>
          <cell r="C6">
            <v>1087673</v>
          </cell>
        </row>
        <row r="7">
          <cell r="B7" t="str">
            <v>Trường Tiểu học Nguyễn Văn Trỗi</v>
          </cell>
          <cell r="C7">
            <v>1127997</v>
          </cell>
        </row>
        <row r="8">
          <cell r="B8" t="str">
            <v>Trường Tiểu học Ngô Mây</v>
          </cell>
          <cell r="C8">
            <v>1087676</v>
          </cell>
        </row>
        <row r="9">
          <cell r="B9" t="str">
            <v>Trường Tiểu học Trần Quốc Toản</v>
          </cell>
          <cell r="C9">
            <v>1131692</v>
          </cell>
        </row>
        <row r="10">
          <cell r="B10" t="str">
            <v>Trường Tiểu học Võ Thị Sáu</v>
          </cell>
          <cell r="C10">
            <v>1112629</v>
          </cell>
        </row>
        <row r="11">
          <cell r="B11" t="str">
            <v>Trường THCS Nguyễn Bỉnh Khiêm</v>
          </cell>
          <cell r="C11">
            <v>1125826</v>
          </cell>
        </row>
        <row r="12">
          <cell r="B12" t="str">
            <v>Trường THCS Phan Bội Châu</v>
          </cell>
          <cell r="C12">
            <v>1087677</v>
          </cell>
        </row>
        <row r="13">
          <cell r="B13" t="str">
            <v>Trường THCS Tôn Đức Thắng</v>
          </cell>
          <cell r="C13">
            <v>1100303</v>
          </cell>
        </row>
        <row r="14">
          <cell r="B14" t="str">
            <v>Trường THCS Trần Phú</v>
          </cell>
          <cell r="C14">
            <v>1126872</v>
          </cell>
        </row>
      </sheetData>
      <sheetData sheetId="30" refreshError="1"/>
      <sheetData sheetId="31" refreshError="1"/>
      <sheetData sheetId="32" refreshError="1"/>
      <sheetData sheetId="33" refreshError="1"/>
      <sheetData sheetId="34">
        <row r="15">
          <cell r="C15">
            <v>4711000000</v>
          </cell>
          <cell r="M15">
            <v>2661542900</v>
          </cell>
        </row>
        <row r="16">
          <cell r="C16">
            <v>118800000</v>
          </cell>
          <cell r="M16">
            <v>81149863</v>
          </cell>
        </row>
        <row r="17">
          <cell r="C17">
            <v>95000000</v>
          </cell>
          <cell r="M17">
            <v>54517050</v>
          </cell>
        </row>
        <row r="18">
          <cell r="C18">
            <v>15600000</v>
          </cell>
          <cell r="M18">
            <v>15600000</v>
          </cell>
        </row>
        <row r="24">
          <cell r="C24">
            <v>18375000</v>
          </cell>
        </row>
        <row r="25">
          <cell r="C25">
            <v>69502000</v>
          </cell>
        </row>
        <row r="28">
          <cell r="C28">
            <v>4729385000</v>
          </cell>
          <cell r="M28">
            <v>2455645502</v>
          </cell>
        </row>
        <row r="29">
          <cell r="C29">
            <v>117000000</v>
          </cell>
          <cell r="M29">
            <v>100198820</v>
          </cell>
        </row>
        <row r="30">
          <cell r="C30">
            <v>85000000</v>
          </cell>
          <cell r="M30">
            <v>41605200</v>
          </cell>
        </row>
        <row r="31">
          <cell r="C31">
            <v>12600000</v>
          </cell>
          <cell r="M31">
            <v>12600000</v>
          </cell>
        </row>
        <row r="32">
          <cell r="C32">
            <v>25500000</v>
          </cell>
          <cell r="M32">
            <v>25500000</v>
          </cell>
        </row>
        <row r="33">
          <cell r="C33">
            <v>69600000</v>
          </cell>
          <cell r="M33">
            <v>69600000</v>
          </cell>
        </row>
        <row r="34">
          <cell r="C34">
            <v>9915500</v>
          </cell>
          <cell r="M34">
            <v>9915500</v>
          </cell>
        </row>
        <row r="35">
          <cell r="C35">
            <v>25250000</v>
          </cell>
          <cell r="M35">
            <v>25250000</v>
          </cell>
        </row>
        <row r="36">
          <cell r="C36">
            <v>27562500</v>
          </cell>
          <cell r="M36">
            <v>12487500</v>
          </cell>
        </row>
        <row r="37">
          <cell r="C37">
            <v>57587000</v>
          </cell>
          <cell r="M37">
            <v>0</v>
          </cell>
        </row>
        <row r="40">
          <cell r="C40">
            <v>4833000000</v>
          </cell>
          <cell r="M40">
            <v>2805317211</v>
          </cell>
        </row>
        <row r="41">
          <cell r="C41">
            <v>140400000</v>
          </cell>
          <cell r="M41">
            <v>90006333</v>
          </cell>
        </row>
        <row r="42">
          <cell r="C42">
            <v>79000000</v>
          </cell>
          <cell r="M42">
            <v>37018800</v>
          </cell>
        </row>
        <row r="43">
          <cell r="C43">
            <v>15600000</v>
          </cell>
          <cell r="M43">
            <v>15600000</v>
          </cell>
        </row>
        <row r="46">
          <cell r="C46">
            <v>53544000</v>
          </cell>
          <cell r="M46">
            <v>29746500</v>
          </cell>
        </row>
        <row r="48">
          <cell r="C48">
            <v>2625000</v>
          </cell>
          <cell r="M48">
            <v>0</v>
          </cell>
        </row>
        <row r="50">
          <cell r="C50">
            <v>551000000</v>
          </cell>
          <cell r="M50">
            <v>0</v>
          </cell>
        </row>
        <row r="52">
          <cell r="C52">
            <v>74173000</v>
          </cell>
          <cell r="M52">
            <v>0</v>
          </cell>
        </row>
        <row r="55">
          <cell r="C55">
            <v>6796000000</v>
          </cell>
          <cell r="M55">
            <v>3723903048</v>
          </cell>
        </row>
        <row r="56">
          <cell r="C56">
            <v>172800000</v>
          </cell>
          <cell r="M56">
            <v>79051877</v>
          </cell>
        </row>
        <row r="57">
          <cell r="C57">
            <v>80000000</v>
          </cell>
          <cell r="M57">
            <v>40807000</v>
          </cell>
        </row>
        <row r="58">
          <cell r="C58">
            <v>21000000</v>
          </cell>
          <cell r="M58">
            <v>21000000</v>
          </cell>
        </row>
        <row r="59">
          <cell r="C59">
            <v>15000000</v>
          </cell>
          <cell r="M59">
            <v>15000000</v>
          </cell>
        </row>
        <row r="60">
          <cell r="C60">
            <v>106750000</v>
          </cell>
          <cell r="M60">
            <v>54750000</v>
          </cell>
        </row>
        <row r="61">
          <cell r="C61">
            <v>71200000</v>
          </cell>
          <cell r="M61">
            <v>32800000</v>
          </cell>
        </row>
        <row r="62">
          <cell r="C62">
            <v>36750000</v>
          </cell>
          <cell r="M62">
            <v>36750000</v>
          </cell>
        </row>
        <row r="63">
          <cell r="C63">
            <v>98314000</v>
          </cell>
          <cell r="M63">
            <v>0</v>
          </cell>
        </row>
        <row r="66">
          <cell r="C66">
            <v>7855828000</v>
          </cell>
          <cell r="M66">
            <v>4404826229</v>
          </cell>
        </row>
        <row r="67">
          <cell r="C67">
            <v>210600000</v>
          </cell>
          <cell r="M67">
            <v>103602937</v>
          </cell>
        </row>
        <row r="68">
          <cell r="C68">
            <v>68172000</v>
          </cell>
          <cell r="M68">
            <v>39767000</v>
          </cell>
        </row>
        <row r="69">
          <cell r="C69">
            <v>19800000</v>
          </cell>
          <cell r="M69">
            <v>19800000</v>
          </cell>
        </row>
        <row r="70">
          <cell r="C70">
            <v>24000000</v>
          </cell>
          <cell r="M70">
            <v>24000000</v>
          </cell>
        </row>
        <row r="71">
          <cell r="C71">
            <v>69409000</v>
          </cell>
          <cell r="M71">
            <v>29746500</v>
          </cell>
        </row>
        <row r="74">
          <cell r="C74">
            <v>157279000</v>
          </cell>
          <cell r="M74">
            <v>157278976</v>
          </cell>
        </row>
        <row r="75">
          <cell r="C75">
            <v>300000000</v>
          </cell>
          <cell r="M75">
            <v>299870000</v>
          </cell>
        </row>
        <row r="76">
          <cell r="C76">
            <v>115587000</v>
          </cell>
          <cell r="M76">
            <v>0</v>
          </cell>
        </row>
        <row r="80">
          <cell r="C80">
            <v>226800000</v>
          </cell>
        </row>
        <row r="81">
          <cell r="C81">
            <v>83000000</v>
          </cell>
        </row>
        <row r="83">
          <cell r="C83">
            <v>43500000</v>
          </cell>
          <cell r="M83">
            <v>43500000</v>
          </cell>
        </row>
        <row r="85">
          <cell r="C85">
            <v>113037500</v>
          </cell>
          <cell r="M85">
            <v>49577500</v>
          </cell>
        </row>
        <row r="88">
          <cell r="C88">
            <v>300000000</v>
          </cell>
          <cell r="M88">
            <v>299870000</v>
          </cell>
        </row>
        <row r="92">
          <cell r="C92">
            <v>7505000000</v>
          </cell>
          <cell r="M92">
            <v>4410447223</v>
          </cell>
        </row>
        <row r="93">
          <cell r="C93">
            <v>210600000</v>
          </cell>
          <cell r="M93">
            <v>124319000</v>
          </cell>
        </row>
        <row r="94">
          <cell r="C94">
            <v>61000000</v>
          </cell>
          <cell r="M94">
            <v>29484000</v>
          </cell>
        </row>
        <row r="95">
          <cell r="C95">
            <v>19200000</v>
          </cell>
          <cell r="M95">
            <v>19200000</v>
          </cell>
        </row>
        <row r="96">
          <cell r="C96">
            <v>13500000</v>
          </cell>
          <cell r="M96">
            <v>13500000</v>
          </cell>
        </row>
        <row r="98">
          <cell r="C98">
            <v>0</v>
          </cell>
          <cell r="M98">
            <v>0</v>
          </cell>
        </row>
        <row r="100">
          <cell r="C100">
            <v>242284000</v>
          </cell>
          <cell r="M100">
            <v>242284000</v>
          </cell>
        </row>
        <row r="101">
          <cell r="C101">
            <v>114453000</v>
          </cell>
          <cell r="M101">
            <v>0</v>
          </cell>
        </row>
        <row r="104">
          <cell r="C104">
            <v>12073450000</v>
          </cell>
          <cell r="M104">
            <v>7129957306</v>
          </cell>
        </row>
        <row r="105">
          <cell r="C105">
            <v>297000000</v>
          </cell>
          <cell r="M105">
            <v>257000000</v>
          </cell>
        </row>
        <row r="106">
          <cell r="C106">
            <v>82000000</v>
          </cell>
          <cell r="M106">
            <v>44178000</v>
          </cell>
        </row>
        <row r="107">
          <cell r="C107">
            <v>28200000</v>
          </cell>
          <cell r="M107">
            <v>28200000</v>
          </cell>
        </row>
        <row r="108">
          <cell r="C108">
            <v>50250000</v>
          </cell>
          <cell r="M108">
            <v>50250000</v>
          </cell>
        </row>
        <row r="110">
          <cell r="C110">
            <v>17848000</v>
          </cell>
          <cell r="M110">
            <v>9915500</v>
          </cell>
        </row>
        <row r="111">
          <cell r="C111">
            <v>58334000</v>
          </cell>
          <cell r="M111">
            <v>58334000</v>
          </cell>
        </row>
        <row r="112">
          <cell r="C112">
            <v>300000000</v>
          </cell>
          <cell r="M112">
            <v>299870000</v>
          </cell>
        </row>
        <row r="113">
          <cell r="C113">
            <v>179436000</v>
          </cell>
          <cell r="M113">
            <v>0</v>
          </cell>
        </row>
        <row r="116">
          <cell r="C116">
            <v>9936000000</v>
          </cell>
          <cell r="M116">
            <v>5689970056</v>
          </cell>
        </row>
        <row r="117">
          <cell r="C117">
            <v>270000000</v>
          </cell>
          <cell r="M117">
            <v>166440005</v>
          </cell>
        </row>
        <row r="118">
          <cell r="C118">
            <v>100000000</v>
          </cell>
          <cell r="M118">
            <v>58353750</v>
          </cell>
        </row>
        <row r="119">
          <cell r="C119">
            <v>22200000</v>
          </cell>
        </row>
        <row r="120">
          <cell r="C120">
            <v>43650000</v>
          </cell>
        </row>
        <row r="122">
          <cell r="C122">
            <v>43628500</v>
          </cell>
          <cell r="M122">
            <v>19831000</v>
          </cell>
        </row>
        <row r="126">
          <cell r="M126">
            <v>0</v>
          </cell>
        </row>
        <row r="129">
          <cell r="C129">
            <v>6144000000</v>
          </cell>
          <cell r="M129">
            <v>3499594853</v>
          </cell>
        </row>
        <row r="130">
          <cell r="C130">
            <v>158400000</v>
          </cell>
          <cell r="M130">
            <v>52944553</v>
          </cell>
        </row>
        <row r="131">
          <cell r="C131">
            <v>96000000</v>
          </cell>
          <cell r="M131">
            <v>55932500</v>
          </cell>
        </row>
        <row r="132">
          <cell r="C132">
            <v>16800000</v>
          </cell>
          <cell r="M132">
            <v>16800000</v>
          </cell>
        </row>
        <row r="133">
          <cell r="C133">
            <v>21000000</v>
          </cell>
          <cell r="M133">
            <v>21000000</v>
          </cell>
        </row>
        <row r="135">
          <cell r="C135">
            <v>194345000</v>
          </cell>
          <cell r="M135">
            <v>99155000</v>
          </cell>
        </row>
        <row r="136">
          <cell r="C136">
            <v>80018000</v>
          </cell>
          <cell r="M136">
            <v>12570000</v>
          </cell>
        </row>
        <row r="137">
          <cell r="C137">
            <v>114786000</v>
          </cell>
          <cell r="M137">
            <v>114785407</v>
          </cell>
        </row>
        <row r="138">
          <cell r="C138">
            <v>101690000</v>
          </cell>
          <cell r="M138">
            <v>0</v>
          </cell>
        </row>
        <row r="141">
          <cell r="C141">
            <v>7982310000</v>
          </cell>
          <cell r="M141">
            <v>4550590184</v>
          </cell>
        </row>
        <row r="142">
          <cell r="C142">
            <v>216000000</v>
          </cell>
          <cell r="M142">
            <v>166000000</v>
          </cell>
        </row>
        <row r="143">
          <cell r="C143">
            <v>66690000</v>
          </cell>
          <cell r="M143">
            <v>44460000</v>
          </cell>
        </row>
        <row r="144">
          <cell r="C144">
            <v>21000000</v>
          </cell>
          <cell r="M144">
            <v>20400000</v>
          </cell>
        </row>
        <row r="145">
          <cell r="C145">
            <v>22350000</v>
          </cell>
          <cell r="M145">
            <v>22350000</v>
          </cell>
        </row>
        <row r="147">
          <cell r="C147">
            <v>53543000</v>
          </cell>
          <cell r="M147">
            <v>0</v>
          </cell>
        </row>
        <row r="148">
          <cell r="C148">
            <v>94416000</v>
          </cell>
          <cell r="M148">
            <v>0</v>
          </cell>
        </row>
        <row r="150">
          <cell r="C150">
            <v>431511000</v>
          </cell>
          <cell r="M150">
            <v>431510828</v>
          </cell>
        </row>
        <row r="151">
          <cell r="C151">
            <v>129126000</v>
          </cell>
          <cell r="M151">
            <v>0</v>
          </cell>
        </row>
        <row r="154">
          <cell r="C154">
            <v>6934000000</v>
          </cell>
          <cell r="M154">
            <v>4059631850</v>
          </cell>
        </row>
        <row r="155">
          <cell r="C155">
            <v>201600000</v>
          </cell>
          <cell r="M155">
            <v>132162810</v>
          </cell>
        </row>
        <row r="156">
          <cell r="C156">
            <v>64000000</v>
          </cell>
          <cell r="M156">
            <v>36301500</v>
          </cell>
        </row>
        <row r="157">
          <cell r="C157">
            <v>18000000</v>
          </cell>
          <cell r="M157">
            <v>18000000</v>
          </cell>
        </row>
        <row r="158">
          <cell r="C158">
            <v>35250000</v>
          </cell>
          <cell r="M158">
            <v>35250000</v>
          </cell>
        </row>
        <row r="160">
          <cell r="C160">
            <v>35696000</v>
          </cell>
          <cell r="M160">
            <v>19831000</v>
          </cell>
        </row>
        <row r="161">
          <cell r="C161">
            <v>96494000</v>
          </cell>
          <cell r="M161">
            <v>14210000</v>
          </cell>
        </row>
        <row r="162">
          <cell r="C162">
            <v>214113000</v>
          </cell>
          <cell r="M162">
            <v>214113000</v>
          </cell>
        </row>
        <row r="164">
          <cell r="C164">
            <v>100000000</v>
          </cell>
          <cell r="M164">
            <v>0</v>
          </cell>
        </row>
        <row r="165">
          <cell r="C165">
            <v>113979000</v>
          </cell>
          <cell r="M165">
            <v>0</v>
          </cell>
        </row>
        <row r="168">
          <cell r="C168">
            <v>8101000000</v>
          </cell>
          <cell r="M168">
            <v>4534906523</v>
          </cell>
        </row>
        <row r="169">
          <cell r="C169">
            <v>256500000</v>
          </cell>
          <cell r="M169">
            <v>168595377</v>
          </cell>
        </row>
        <row r="170">
          <cell r="C170">
            <v>63000000</v>
          </cell>
          <cell r="M170">
            <v>36141000</v>
          </cell>
        </row>
        <row r="171">
          <cell r="C171">
            <v>21000000</v>
          </cell>
          <cell r="M171">
            <v>20400000</v>
          </cell>
        </row>
        <row r="172">
          <cell r="C172">
            <v>30000000</v>
          </cell>
          <cell r="M172">
            <v>30000000</v>
          </cell>
        </row>
        <row r="174">
          <cell r="C174">
            <v>75358500</v>
          </cell>
          <cell r="M174">
            <v>19831000</v>
          </cell>
        </row>
        <row r="175">
          <cell r="C175">
            <v>124900000</v>
          </cell>
          <cell r="M175">
            <v>11160000</v>
          </cell>
        </row>
        <row r="176">
          <cell r="C176">
            <v>1368635000</v>
          </cell>
          <cell r="M176">
            <v>1368585000</v>
          </cell>
        </row>
        <row r="177">
          <cell r="C177">
            <v>126429000</v>
          </cell>
          <cell r="M177">
            <v>0</v>
          </cell>
        </row>
        <row r="268">
          <cell r="O268">
            <v>0</v>
          </cell>
        </row>
      </sheetData>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MN 1.51"/>
      <sheetName val="MN 1.6"/>
      <sheetName val="MN 3.2"/>
      <sheetName val="MN 30.4"/>
      <sheetName val="TH LTT"/>
      <sheetName val="TH NVT"/>
      <sheetName val="TH Ngo May"/>
      <sheetName val="TH TQT"/>
      <sheetName val="TH VTS"/>
      <sheetName val="THCS NBK"/>
      <sheetName val="THCS PBC"/>
      <sheetName val="THCS TDT"/>
      <sheetName val="THCS TP"/>
      <sheetName val="Dang uy"/>
      <sheetName val="Luong(MTTQ)"/>
      <sheetName val="BÁN CHUYÊN TRÁCH(MTTQ)"/>
      <sheetName val="DỰ TOÁN(MTTQ)"/>
      <sheetName val="đb hđnd"/>
      <sheetName val="LƯƠNG + THƯỞNG CÁC PHÒNG"/>
      <sheetName val="dân số(VHXH)"/>
      <sheetName val="KP hoạt động khác UBND"/>
      <sheetName val="ANTT (VPHĐND-UBND)"/>
      <sheetName val="Mua sam"/>
      <sheetName val="Mua sam sua chua"/>
      <sheetName val="QUÂN SỰ"/>
      <sheetName val="Ban chuyên trách"/>
      <sheetName val=" HĐ bảo vệ"/>
      <sheetName val="Trưởng phó thôn làng"/>
      <sheetName val="DS đ.vị"/>
      <sheetName val="XXXXXXXX"/>
      <sheetName val="XXXXXXX0"/>
      <sheetName val="XL4Test5"/>
      <sheetName val="XL4Poppy"/>
      <sheetName val="DT 2025 trình HĐ"/>
      <sheetName val="DT chi tiết Đ.vị"/>
      <sheetName val="DT chi tiết Trườ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9">
          <cell r="H109">
            <v>333450000</v>
          </cell>
        </row>
      </sheetData>
      <sheetData sheetId="19">
        <row r="17">
          <cell r="Q17">
            <v>215214.47999999998</v>
          </cell>
          <cell r="R17">
            <v>30831.84</v>
          </cell>
        </row>
        <row r="23">
          <cell r="Q23">
            <v>235091.61</v>
          </cell>
          <cell r="R23">
            <v>33864.480000000003</v>
          </cell>
        </row>
        <row r="36">
          <cell r="Q36">
            <v>657016.65899999999</v>
          </cell>
          <cell r="R36">
            <v>99150.48</v>
          </cell>
        </row>
        <row r="49">
          <cell r="Q49">
            <v>575217.51300000004</v>
          </cell>
          <cell r="R49">
            <v>87019.92</v>
          </cell>
        </row>
        <row r="61">
          <cell r="Q61">
            <v>600597.85499999998</v>
          </cell>
          <cell r="R61">
            <v>93029.040000000008</v>
          </cell>
        </row>
        <row r="77">
          <cell r="Q77">
            <v>149312.00700000001</v>
          </cell>
          <cell r="R77">
            <v>20975.760000000002</v>
          </cell>
        </row>
      </sheetData>
      <sheetData sheetId="20" refreshError="1"/>
      <sheetData sheetId="21" refreshError="1"/>
      <sheetData sheetId="22" refreshError="1"/>
      <sheetData sheetId="23" refreshError="1"/>
      <sheetData sheetId="24" refreshError="1"/>
      <sheetData sheetId="25">
        <row r="86">
          <cell r="H86">
            <v>227076000</v>
          </cell>
        </row>
      </sheetData>
      <sheetData sheetId="26">
        <row r="8">
          <cell r="G8">
            <v>21060000</v>
          </cell>
        </row>
      </sheetData>
      <sheetData sheetId="27">
        <row r="6">
          <cell r="G6">
            <v>42000000</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9">
          <cell r="E9">
            <v>342482400</v>
          </cell>
        </row>
        <row r="28">
          <cell r="E28">
            <v>415497420</v>
          </cell>
        </row>
        <row r="35">
          <cell r="E35">
            <v>320656635</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oiso"/>
    </sheetNames>
    <definedNames>
      <definedName name="vnd"/>
    </definedNames>
    <sheetDataSet>
      <sheetData sheetId="0"/>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hỉ hưu trước tuổi"/>
      <sheetName val="THOI VIEC"/>
      <sheetName val="Tổng hợp báo cáo"/>
    </sheetNames>
    <sheetDataSet>
      <sheetData sheetId="0">
        <row r="2">
          <cell r="B2" t="str">
            <v>(Kèm theo văn bản số       /TCKH ngày      tháng 06 năm 2025 của Phòng Tài chính- Kế hoạch )</v>
          </cell>
        </row>
      </sheetData>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Sheet1"/>
      <sheetName val="Sheet2"/>
      <sheetName val="Sheet3"/>
      <sheetName val="Nhan cong`#/.g"/>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CHTT"/>
      <sheetName val="NLANCONGduong"/>
      <sheetName val="ဳ0000000"/>
      <sheetName val="VaoMavaKL"/>
      <sheetName val="VaoSL"/>
      <sheetName val="KQPTVL"/>
      <sheetName val="KQPTVLNgang"/>
      <sheetName val="DMCTDoiDonVi"/>
      <sheetName val="CMa"/>
      <sheetName val="NC"/>
      <sheetName val="MTC"/>
      <sheetName val="XL_x0014_Poppy"/>
      <sheetName val="Tra_bang"/>
      <sheetName val="TT35"/>
      <sheetName val="TT"/>
      <sheetName val="THM"/>
      <sheetName val="THAT"/>
      <sheetName val="THTN"/>
      <sheetName val="THGC"/>
      <sheetName val="GCTL"/>
      <sheetName val="NHALCONGdu_x000f_ng"/>
      <sheetName val="Nha_x000e_ cong`#/.g"/>
      <sheetName val="XL4Poppy (2䀁"/>
      <sheetName val="DTCT"/>
      <sheetName val="DGduong"/>
      <sheetName val="PhatsiûÎ"/>
      <sheetName val="?0000000"/>
      <sheetName val="FHANCONGduong"/>
      <sheetName val="N`an cong cong"/>
      <sheetName val="Bang_tra"/>
      <sheetName val="lam-moi"/>
      <sheetName val="DONGIA"/>
      <sheetName val="thao-go"/>
      <sheetName val="TH XL"/>
      <sheetName val="dongia (2)"/>
      <sheetName val="LKVL-CK-HT-GD1"/>
      <sheetName val="giathanh1"/>
      <sheetName val="THPDMoi  (2)"/>
      <sheetName val="gtrinh"/>
      <sheetName val="phuluc1"/>
      <sheetName val="TONG HOP VL-NC"/>
      <sheetName val="chitiet"/>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XL4Poppy (2?"/>
      <sheetName val="GIAVL"/>
      <sheetName val="Tai khoan"/>
      <sheetName val="CTGS"/>
      <sheetName val="gvl"/>
      <sheetName val="²_x0000__x0000_t4"/>
      <sheetName val="Chiet tinh dz35"/>
      <sheetName val="Sh_x0003__x0000_t3"/>
      <sheetName val="Dieuchinh"/>
      <sheetName val="Nhan ckng cong"/>
      <sheetName val="10_x0010_00000"/>
      <sheetName val="XL4Pop0y (2)"/>
      <sheetName val="Nhan cong`_x0003_/.g"/>
      <sheetName val="NHANCONGduo.g"/>
      <sheetName val="TSCD"/>
      <sheetName val="Cp&gt;10-Ln&lt;10"/>
      <sheetName val="Ln&lt;20"/>
      <sheetName val="EIRR&gt;1&lt;1"/>
      <sheetName val="EIRR&gt; 2"/>
      <sheetName val="EIRR&lt;2"/>
      <sheetName val="NHALCOJGduong"/>
      <sheetName val="TPAN-TRUONGXUAN"/>
      <sheetName val="S(eet12"/>
      <sheetName val="tra_vat_lieu"/>
      <sheetName val="HE SO"/>
      <sheetName val="MTO REV.2(ARMOR)"/>
      <sheetName val="Coc 32 m(Cho mo)"/>
      <sheetName val="Shegt6"/>
      <sheetName val="Shget7"/>
      <sheetName val="Sjeet8"/>
      <sheetName val="Sheeu15"/>
      <sheetName val="XXXYXXXX"/>
      <sheetName val="THPD ±µ_x0008_&quot;_x0000__x0000__x0000_"/>
      <sheetName val="vlieu"/>
      <sheetName val="Nhan cong`#_.g"/>
      <sheetName val="_0000000"/>
      <sheetName val="Nha_x000e_ cong`#_.g"/>
      <sheetName val="XL4Poppy (2_"/>
      <sheetName val="²"/>
      <sheetName val="Sh_x0003_"/>
      <sheetName val="NHALÃONGduong"/>
      <sheetName val="Óheet1"/>
      <sheetName val="CÈTT"/>
      <sheetName val="TRAN-TÒUONGXUAN"/>
      <sheetName val="XXHXXXXX"/>
      <sheetName val="V!oSL"/>
      <sheetName val="ÄMCTDoiDonVi"/>
      <sheetName val="Nhan cong`_x0003__.g"/>
      <sheetName val="²??t4"/>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uniBase"/>
      <sheetName val="vniBase"/>
      <sheetName val="abcBase"/>
      <sheetName val="Tra KS"/>
      <sheetName val="CLa"/>
      <sheetName val="Sh_x0003_?t3"/>
      <sheetName val="Chi phi khac 4.3KH-CP"/>
      <sheetName val="KQPTRLNgang"/>
      <sheetName val="DTCP"/>
      <sheetName val="Overview"/>
      <sheetName val="²_x0000__x0000_€t4"/>
      <sheetName val="TRAN-TRUONG塅䕃⹌塅E(2)"/>
      <sheetName val="XL4Poppy_(2?"/>
      <sheetName val="²__t4"/>
      <sheetName val="Nhan_cong`#__g"/>
      <sheetName val="Nha_cong`#__g"/>
      <sheetName val="XL4Test5S"/>
      <sheetName val="MTL$-INTER"/>
      <sheetName val="²??€t4"/>
      <sheetName val="SUMMARY"/>
      <sheetName val="2000_x0010_000"/>
      <sheetName val="Sh_x0003__t3"/>
      <sheetName val="HL4Poppy"/>
      <sheetName val="Nhatkychung"/>
      <sheetName val="Nhatkychung - cu"/>
      <sheetName val="nhan cong"/>
      <sheetName val="Truot_nen"/>
      <sheetName val="Luong+may"/>
      <sheetName val="TRAN-TRUONG????E(2)"/>
      <sheetName val="NEW-PANEL"/>
      <sheetName val="chitimc"/>
      <sheetName val="NHALCO_x000e_Gduong"/>
      <sheetName val="DT32"/>
      <sheetName val="_x0000__x0010_*_x0000__x0000__x0000_'"/>
      <sheetName val="THPD ±µ_x0008_&quot;???"/>
      <sheetName val="?_x0010_*???'"/>
      <sheetName val="tra-vat-lieu"/>
      <sheetName val="Sheet!3"/>
      <sheetName val="XL4Poppy_(2_"/>
      <sheetName val="TRAN-TRUONG____E(2)"/>
      <sheetName val="Chiet_tinh_dz35"/>
      <sheetName val="²__€t4"/>
      <sheetName val="DAMNEN KHONG HC"/>
      <sheetName val="DAM NEN HC"/>
      <sheetName val="T_NG HOP VL-NC TT"/>
      <sheetName val="M_x0014_C"/>
      <sheetName val="XL4Po`py (2?"/>
      <sheetName val="Phatsi��"/>
      <sheetName val="�_x0000__x0000_�t4"/>
      <sheetName val="�??�t4"/>
      <sheetName val="�"/>
      <sheetName val="�__�t4"/>
      <sheetName val="FA-LISTING"/>
      <sheetName val="tuong"/>
      <sheetName val="QMCT"/>
      <sheetName val="XXX೼_x0000_XXX"/>
      <sheetName val="@SO"/>
      <sheetName val="XN'4"/>
      <sheetName val="Input"/>
      <sheetName val="cvc"/>
      <sheetName val="Phatsi??"/>
      <sheetName val="chu chuong"/>
      <sheetName val="Chart1"/>
      <sheetName val="_x0000__x0000__x0000__x0000__x0000__x0000__x0000__x0000_ (2)"/>
      <sheetName val="_x0000__x0000__x0000__x0000__x0000__x0000__x0000__x0000_ (2?"/>
      <sheetName val="????????"/>
      <sheetName val="???????? (2)"/>
      <sheetName val="???????? (2?"/>
      <sheetName val="N`an cgng cong"/>
      <sheetName val="chiet tinh"/>
      <sheetName val="JD"/>
      <sheetName val="BXLDL"/>
      <sheetName val="THPD ±µ_x0008_&quot;___"/>
      <sheetName val="TTDN"/>
      <sheetName val="2      0"/>
      <sheetName val="XL4Po`py (2䀁"/>
      <sheetName val="CPTNo"/>
      <sheetName val="Quan Ly Ban Ve TKTC"/>
      <sheetName val="CODE"/>
      <sheetName val="XL4Po`py (2_"/>
      <sheetName val="KKKKKKKK"/>
      <sheetName val="CHT_x0014_"/>
      <sheetName val="luong06"/>
      <sheetName val="XXX೼"/>
      <sheetName val="Phatsi__"/>
      <sheetName val="KKKKKKKK (2)"/>
      <sheetName val="KKKKKKKK (2?"/>
      <sheetName val="XL_x005f_x0014_Poppy"/>
      <sheetName val="NHALCONGdu_x005f_x000f_ng"/>
      <sheetName val="Nha_x005f_x000e_ cong`#_.g"/>
      <sheetName val="Parem"/>
      <sheetName val="XXX೼?XXX"/>
      <sheetName val="_x0004__x0000_"/>
      <sheetName val="????t4"/>
      <sheetName val="?"/>
      <sheetName val="S`eet13"/>
      <sheetName val="Pricing Notes"/>
      <sheetName val="MTO REV.0"/>
      <sheetName val="KKKKKKKK (2_"/>
      <sheetName val="_x0000__x0000__x0000__x0000__x0000__x0000__x0000__x0000_ (2_"/>
      <sheetName val="_x0000__x0000__x0000__x0000__x0000__x0000__x0000__x0000__(2)"/>
      <sheetName val="O-B"/>
      <sheetName val="S-B"/>
      <sheetName val="V-B"/>
      <sheetName val="²_x005f_x0000__x005f_x0000_t4"/>
      <sheetName val="bang tien luong"/>
      <sheetName val="________BLDG"/>
      <sheetName val="10_x005f_x0010_00000"/>
      <sheetName val="Nhan cong`_x005f_x0003__.g"/>
      <sheetName val="Sh_x005f_x0003__x005f_x0000_t3"/>
      <sheetName val="Sh_x005f_x0003__t3"/>
      <sheetName val="Sh_x005f_x0003_"/>
      <sheetName val="2000_x005f_x0010_000"/>
      <sheetName val="²_x005f_x0000__x005f_x0000_€t4"/>
      <sheetName val="M_x005f_x0014_C"/>
      <sheetName val="�_x005f_x0000__x005f_x0000_�t4"/>
      <sheetName val="Nha_x005f_x000e_ cong`#/.g"/>
      <sheetName val="Nhan cong`_x005f_x0003_/.g"/>
      <sheetName val="Sh_x005f_x0003_?t3"/>
      <sheetName val="PCDH-KMV"/>
      <sheetName val="T.Tinh"/>
      <sheetName val="[DT32.xls]Nhan cong`#/.g"/>
      <sheetName val="[DT32.xls]Nha_x000e_ cong`#/.g"/>
      <sheetName val="[DT32.xls]Nhan cong`_x0003_/.g"/>
      <sheetName val="[DT32.xls]Nhan_cong`#/_g"/>
      <sheetName val="[DT32.xls]Nha_cong`#/_g"/>
      <sheetName val="________"/>
      <sheetName val="________ (2)"/>
      <sheetName val="________ (2_"/>
      <sheetName val="__x0010______"/>
      <sheetName val="XXX೼_XXX"/>
      <sheetName val="_x0000__x0000__x0000__x0000__x0000__x0000__x0000__x0000__(2?"/>
      <sheetName val="X2.xls_x0002__x0000__x0000_ND_x0002_"/>
      <sheetName val="Cp_10_Ln_10"/>
      <sheetName val="Ln_20"/>
      <sheetName val="EIRR_1_1"/>
      <sheetName val="EIRR_ 2"/>
      <sheetName val="EIRR_2"/>
      <sheetName val="???????? (2_"/>
      <sheetName val="????????_(2)"/>
      <sheetName val="_x0004_?"/>
      <sheetName val="[DT32.xls][DT32.xls]Nhan cong`#"/>
      <sheetName val="[DT32.xls][DT32.xls]Nha_x000e_ cong`#"/>
      <sheetName val="[DT32.xls][DT32.xls]Nhan cong`_x0003_"/>
      <sheetName val="[DT32.xls][DT32.xls]Nhan_cong`#"/>
      <sheetName val="[DT32.xls][DT32.xls][DT32.xls]N"/>
      <sheetName val="____t4"/>
      <sheetName val="_"/>
      <sheetName val="[DT32.xls][DT32.xls]Nha_cong`#/"/>
      <sheetName val="XL_x005f_x005f_x005f_x0014_Poppy"/>
      <sheetName val="NHALCONGdu_x005f_x005f_x005f_x000f_ng"/>
      <sheetName val="Nha_x005f_x005f_x005f_x000e_ cong`#_.g"/>
      <sheetName val="10_x005f_x005f_x005f_x0010_00000"/>
      <sheetName val="Nhan cong`_x005f_x005f_x005f_x0003__.g"/>
      <sheetName val="²_x005f_x005f_x005f_x0000__x005f_x005f_x005f_x0000_t4"/>
      <sheetName val="Sh_x005f_x005f_x005f_x0003__x005f_x005f_x005f_x0000_t3"/>
      <sheetName val="Sh_x005f_x005f_x005f_x0003__t3"/>
      <sheetName val="Sh_x005f_x005f_x005f_x0003_"/>
      <sheetName val="2000_x005f_x005f_x005f_x0010_000"/>
      <sheetName val="²_x005f_x005f_x005f_x0000__x005f_x005f_x005f_x0000_€t4"/>
      <sheetName val="M_x005f_x005f_x005f_x0014_C"/>
      <sheetName val="�_x005f_x005f_x005f_x0000__x005f_x005f_x005f_x0000_�t4"/>
      <sheetName val="XL_x005f_x005f_x005f_x005f_x005f_x005f_x005f_x0014_Popp"/>
      <sheetName val="NHALCONGdu_x005f_x005f_x005f_x005f_x005f_x005f_x0"/>
      <sheetName val="Nha_x005f_x005f_x005f_x005f_x005f_x005f_x005f_x000e_ co"/>
      <sheetName val="10_x005f_x005f_x005f_x005f_x005f_x005f_x005f_x0010_0000"/>
      <sheetName val="Nhan cong`_x005f_x005f_x005f_x005f_x005f_x005f_x0"/>
      <sheetName val="²_x005f_x005f_x005f_x005f_x005f_x005f_x005f_x0000__x005"/>
      <sheetName val="Sh_x005f_x005f_x005f_x005f_x005f_x005f_x005f_x0003__x00"/>
      <sheetName val="Sh_x005f_x005f_x005f_x005f_x005f_x005f_x005f_x0003__t3"/>
      <sheetName val="Sh_x005f_x005f_x005f_x005f_x005f_x005f_x005f_x0003_"/>
      <sheetName val="2000_x005f_x005f_x005f_x005f_x005f_x005f_x005f_x0010_00"/>
      <sheetName val="M_x005f_x005f_x005f_x005f_x005f_x005f_x005f_x0014_C"/>
      <sheetName val="�_x005f_x005f_x005f_x005f_x005f_x005f_x005f_x0000__x005"/>
      <sheetName val="DOJGIA"/>
      <sheetName val="GTTBA"/>
      <sheetName val="Shemt10"/>
      <sheetName val="Tri_bang"/>
      <sheetName val="CT_x0002__x0000_"/>
      <sheetName val="TD"/>
      <sheetName val="Nha_x005f_x005f_x005f_x000e_ cong`#/.g"/>
      <sheetName val="Sh_x005f_x005f_x005f_x0003_?t3"/>
      <sheetName val="dtxl"/>
      <sheetName val="XL_x005f_x005f_x005f_x005f_x005f_x005f_x005f_x005f_x005"/>
      <sheetName val="Sh_x005f_x005f_x005f_x005f_x005f_x005f_x005f_x005f_x005"/>
      <sheetName val="Nha_x005f_x005f_x005f_x005f_x005f_x005f_x005f_x005f_x00"/>
      <sheetName val="IBASE"/>
      <sheetName val="Sh_x005f_x005f_x005f_x005f_x005f_x005f_x005f_x0003_?t3"/>
      <sheetName val="[DT32.xls][DT32.xls]Nha_x005f_x000e_ "/>
      <sheetName val="[DT32.xls][DT32.xls]Nhan cong`_"/>
      <sheetName val="25D(1-10)"/>
      <sheetName val="Lç khoan LK1"/>
      <sheetName val="LME"/>
      <sheetName val="Aux"/>
      <sheetName val="Detailed"/>
      <sheetName val="BO 09"/>
      <sheetName val="[DT32.xls]Nha_x005f_x005f_x005f_x000e_ cong"/>
      <sheetName val="[DT32.xls]Nha_x005f_x000e_ cong`#/.g"/>
      <sheetName val="[DT32.xls]Nhan cong`_x005f_x0003_/.g"/>
      <sheetName val="_x0000__x0000__x0000__x0000__x0000__x0000__x0000__x0000__(2_"/>
      <sheetName val="KKKKKKKK_(2)"/>
      <sheetName val="Gen."/>
      <sheetName val="ctbetong"/>
      <sheetName val="²_x005f_x005f_x005f_x005f_x005f_x005f_x005f_x005f_x005f"/>
      <sheetName val="map"/>
      <sheetName val="_DT32.xls__DT32.xls_Nhan cong`#"/>
      <sheetName val="_DT32.xls__DT32.xls_Nha_x000e_ cong`#"/>
      <sheetName val="_DT32.xls__DT32.xls_Nhan cong`_x0003_"/>
      <sheetName val="_DT32.xls__DT32.xls_Nhan_cong`#"/>
      <sheetName val="_DT32.xls__DT32.xls_Nha_cong`#_"/>
      <sheetName val="_DT32.xls__DT32.xls__DT32.xls_N"/>
      <sheetName val="_DT32.xls_Nhan cong`#_.g"/>
      <sheetName val="_DT32.xls_Nha_x000e_ cong`#_.g"/>
      <sheetName val="_DT32.xls_Nhan cong`_x0003__.g"/>
      <sheetName val="_DT32.xls_Nhan_cong`#__g"/>
      <sheetName val="_DT32.xls_Nha_cong`#__g"/>
      <sheetName val="????????_(2?"/>
      <sheetName val="THKP"/>
      <sheetName val="_x005f_x0000__x005f_x0000__x005f_x0000__x005f_x0000__x0"/>
      <sheetName val="Gia vat tu"/>
      <sheetName val="X2.xls_x0002_"/>
      <sheetName val="_________(2)"/>
      <sheetName val="_x0004__"/>
      <sheetName val="THPD ±µ_x0008_&quot;"/>
      <sheetName val="_x0004_"/>
      <sheetName val="_________(2_"/>
      <sheetName val="Nhan_cong_cong1"/>
      <sheetName val="XL4Poppy_(2)1"/>
      <sheetName val="Nhan_cong`#/_g1"/>
      <sheetName val="PHU_XUAN1"/>
      <sheetName val="PHU_XUAN_(2)1"/>
      <sheetName val="TRAN-TRUONGXUAN_(2)1"/>
      <sheetName val="HOA_AN_(2)1"/>
      <sheetName val="XL4Poppy_(2䀁1"/>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N`an_cong_cong1"/>
      <sheetName val="Tai_khoan"/>
      <sheetName val="MTO_REV_2(ARMOR)"/>
      <sheetName val="HE_SO"/>
      <sheetName val="Sht3"/>
      <sheetName val="Nhan_ckng_cong"/>
      <sheetName val="1000000"/>
      <sheetName val="XL4Pop0y_(2)"/>
      <sheetName val="Nhan_cong`/_g"/>
      <sheetName val="Nhan_cong`#__g1"/>
      <sheetName val="EIRR&gt;_2"/>
      <sheetName val="NHANCONGduo_g"/>
      <sheetName val="2000000"/>
      <sheetName val="Sh?t3"/>
      <sheetName val="Sh"/>
      <sheetName val="Coc_32_m(Cho_mo)"/>
      <sheetName val="Nhan_cong`__g"/>
      <sheetName val="Tra_KS"/>
      <sheetName val="Sh_t3"/>
      <sheetName val="N`an_cgng_cong"/>
      <sheetName val="?__?t4"/>
      <sheetName val="thag-go"/>
      <sheetName val="X2.xls_x0002_??ND_x0002_"/>
      <sheetName val="th"/>
      <sheetName val="VT"/>
      <sheetName val="KLHT"/>
      <sheetName val="ĐM-KHAC"/>
      <sheetName val="12-XLT11"/>
      <sheetName val="12.2-TBT11"/>
      <sheetName val="8.2-TBT10"/>
      <sheetName val="14.1-TBD12"/>
      <sheetName val="6.1-TBD10"/>
      <sheetName val="10.1-TBD11"/>
      <sheetName val="tsc"/>
      <sheetName val="Loading"/>
      <sheetName val="Thuc thanh"/>
      <sheetName val="TTDZ22"/>
      <sheetName val="KHOANDC"/>
      <sheetName val="P¤To"/>
      <sheetName val="KS1"/>
      <sheetName val="KS3"/>
      <sheetName val="[DT32.xls]Nhan_cong`#/_g1"/>
      <sheetName val="[DT32.xls]Nhan_cong`/_g"/>
      <sheetName val="[DT32.xls][DT32.xls]Nhan_cong`/"/>
      <sheetName val="Cash Voucher"/>
      <sheetName val="OFFICE"/>
      <sheetName val="Jul"/>
      <sheetName val="Aug"/>
      <sheetName val="Sep"/>
      <sheetName val="Oct"/>
      <sheetName val="Nov"/>
      <sheetName val="Dec"/>
      <sheetName val="Jan"/>
      <sheetName val="Feb"/>
      <sheetName val="Mar"/>
      <sheetName val="Jun"/>
      <sheetName val="Sh_x0003__x0000__x0000__x0000__x0000__x0000__x0000__x0000__x0000__x0000__x0000__x0001__x0000_뺔˖_x0000__x0004__x0000__x0000__x0000__x0000__x0000__x0000_ᮼ˗_x0000__x0000__x0000__x0000_"/>
      <sheetName val="_DT32.xls__DT32.xls_Nha_x005f_x000e_ "/>
      <sheetName val="nc-m"/>
      <sheetName val="_DT32.xls_Nha_x005f_x000e_ cong`#_.g"/>
      <sheetName val="_DT32.xls_Nhan cong`_x005f_x0003__.g"/>
      <sheetName val="_DT32.xls__DT32.xls_Nhan cong`_"/>
      <sheetName val="BL.A1.8-1350"/>
      <sheetName val="KKKKKKKK_(2?"/>
      <sheetName val="KKKKKKKK_(2_"/>
      <sheetName val="chu chu²_x0000__x0000_"/>
      <sheetName val="Chart1_x0015__x0000__x0000_Chi phi khac 4.3KH-CP_x0008_"/>
      <sheetName val="luong thang 13"/>
      <sheetName val="Songay LV VP"/>
      <sheetName val="GIAVLIEU"/>
      <sheetName val="SILICATE"/>
      <sheetName val="GTXL1"/>
      <sheetName val="DT"/>
      <sheetName val="VTTN"/>
      <sheetName val="PTCT"/>
      <sheetName val="????????_(2_"/>
      <sheetName val="CT_x0002_?"/>
      <sheetName val="XL4Poppy_(2?1"/>
      <sheetName val="Chiet_tinh_dz351"/>
      <sheetName val="XL4Poppy_(2_1"/>
      <sheetName val="Chi_phi_khac_4_3KH-CP"/>
      <sheetName val="MC"/>
      <sheetName val="DAMNEN_KHONG_HC"/>
      <sheetName val="DAM_NEN_HC"/>
      <sheetName val="Nhatkychung_-_cu"/>
      <sheetName val="chu_chuong"/>
      <sheetName val="XL4Po`py_(2?"/>
      <sheetName val="CHT"/>
      <sheetName val="_(2)1"/>
      <sheetName val="Quan_Ly_Ban_Ve_TKTC"/>
      <sheetName val="*'"/>
      <sheetName val="THPD_±µ&quot;"/>
      <sheetName val="T_NG_HOP_VL-NC_TT"/>
      <sheetName val="2______0"/>
      <sheetName val="XL4Po`py_(2䀁"/>
      <sheetName val="nhan_cong"/>
      <sheetName val="CT -THVLNC"/>
      <sheetName val="MTO_REV_0"/>
      <sheetName val="XL4Po`py_(2_"/>
      <sheetName val="Nha_x005f_x000e__cong`#__g"/>
      <sheetName val="Nhan_cong`_x005f_x0003___g"/>
      <sheetName val="[DT32.xls]Nha_x005f_x000e__cong`#/_g"/>
      <sheetName val="[DT32.xls]Nhan_cong`_x005f_x0003_/_g"/>
      <sheetName val="_DT32.xls_Nha_x005f_x005f_x005f_x000e_ cong"/>
      <sheetName val="CT_x0002_"/>
      <sheetName val="LEGEND"/>
      <sheetName val="X2.xls_x0002___ND_x0002_"/>
      <sheetName val="CT_x0002__"/>
      <sheetName val="BCDTK"/>
      <sheetName val="soktmay"/>
      <sheetName val="[DT32.xls][DT32.xls]Nha_x005f_x000e__"/>
      <sheetName val="[DT32.xls][DT32.xls]Nhan_cong`_"/>
      <sheetName val="Nha_x005f_x000e__cong`#/_g"/>
      <sheetName val="Nhan_cong`_x005f_x0003_/_g"/>
      <sheetName val="PN"/>
      <sheetName val="_x005f_x0000__x005f_x0010___x005f_x0000__x005f_x0000__x"/>
      <sheetName val="THPD ±µ_x005f_x0008_&quot;_x005f_x0000__x005f_x0000__x"/>
      <sheetName val="_x005f_x0004__x005f_x0000_"/>
      <sheetName val="__x005f_x0010______"/>
      <sheetName val="Nhan_cong_cong2"/>
      <sheetName val="XL4Poppy_(2)2"/>
      <sheetName val="Nhan_cong`#/_g2"/>
      <sheetName val="Nhan_ckng_cong1"/>
      <sheetName val="XL4Pop0y_(2)1"/>
      <sheetName val="PHU_XUAN2"/>
      <sheetName val="PHU_XUAN_(2)2"/>
      <sheetName val="TRAN-TRUONGXUAN_(2)2"/>
      <sheetName val="HOA_AN_(2)2"/>
      <sheetName val="NHANCONGduo_g1"/>
      <sheetName val="XL4Poppy_(2䀁2"/>
      <sheetName val="XL4Poppy_(2?2"/>
      <sheetName val="N`an_cong_cong2"/>
      <sheetName val="MTO_REV_2(ARMOR)1"/>
      <sheetName val="Tai_khoan1"/>
      <sheetName val="dongia_(2)1"/>
      <sheetName val="THPDMoi__(2)1"/>
      <sheetName val="TONG_HOP_VL-NC1"/>
      <sheetName val="TONGKE3p_1"/>
      <sheetName val="Bai 5.1"/>
      <sheetName val="XL_x005f_x005f_x005f_x0014_Popp"/>
      <sheetName val="Nha_x005f_x005f_x005f_x000e_ co"/>
      <sheetName val="10_x005f_x005f_x005f_x0010_0000"/>
      <sheetName val="²_x005f_x005f_x005f_x0000__x005"/>
      <sheetName val="Sh_x005f_x005f_x005f_x0003__x00"/>
      <sheetName val="2000_x005f_x005f_x005f_x0010_00"/>
      <sheetName val="�_x005f_x005f_x005f_x0000__x005"/>
      <sheetName val="XL_x005f_x005f_x005f_x005f_x005"/>
      <sheetName val="Sh_x005f_x005f_x005f_x005f_x005"/>
      <sheetName val="Nha_x005f_x005f_x005f_x005f_x00"/>
      <sheetName val="[DT32.xls]Nha_x005f_x000e_ cong"/>
      <sheetName val="[DT32.xls][DT32.xls]Nha_x000e_ "/>
      <sheetName val="²_x005f_x005f_x005f_x005f_x005f"/>
      <sheetName val="_x0000__x0000__x0000__x0000__x0"/>
      <sheetName val="TH_VL,_NC,_DDHT_Thanhphuoc1"/>
      <sheetName val="DON_GIA1"/>
      <sheetName val="Sh_x0003_??????????_x0001_?뺔˖?_x0004_??????ᮼ˗????"/>
      <sheetName val="NHALCONGdu_x005f_x005f_x0"/>
      <sheetName val="Nhan cong`_x005f_x005f_x0"/>
      <sheetName val="THPD ±µ_x005f_x0008_&quot;"/>
      <sheetName val="NHALCO_x005f_x000E_Gduong"/>
      <sheetName val="THPD ±µ_x005f_x0008_&quot;___"/>
      <sheetName val="_x005f_x0004_"/>
      <sheetName val="_x005f_x0000__x005f_x0010_*_x005f_x0000__x005f_x0000__x"/>
      <sheetName val="?_x005f_x0010_*???'"/>
      <sheetName val="NhanCong"/>
      <sheetName val="Config"/>
      <sheetName val="QD957"/>
      <sheetName val="MTL(AG)"/>
      <sheetName val="NC TT01-2015"/>
      <sheetName val="TDinh"/>
      <sheetName val="XL_x005f_x005f_x005f_x005f_x005f_x005f_x005f_x0014_Po_2"/>
      <sheetName val="NHALCONGdu_x005f_x005f_x005f_x005f_x005f_x005f__2"/>
      <sheetName val="Nha_x005f_x005f_x005f_x005f_x005f_x005f_x005f_x000e___2"/>
      <sheetName val="10_x005f_x005f_x005f_x005f_x005f_x005f_x005f_x0010_00_2"/>
      <sheetName val="Nhan_cong__x005f_x005f_x005f_x005f_x005f_x005f__2"/>
      <sheetName val="__x005f_x005f_x005f_x005f_x005f_x005f_x005f_x0000__x0_2"/>
      <sheetName val="Sh_x005f_x005f_x005f_x005f_x005f_x005f_x005f_x0003__x_2"/>
      <sheetName val="2000_x005f_x005f_x005f_x005f_x005f_x005f_x005f_x0010__2"/>
      <sheetName val="__x005f_x005f_x005f_x005f_x005f_x005f_x005f_x0000__x0_3"/>
      <sheetName val="__x005f_x005f_x005f_x005f_x005f_x005f_x005f_x0000__x0_4"/>
      <sheetName val="[DT32.xls][DT32.xls]Nhan_cong_2"/>
      <sheetName val="[DT32.xls][DT32.xls]Nha__cong_2"/>
      <sheetName val="[DT32.xls][DT32.xls]Nhan_cong_3"/>
      <sheetName val="[DT32.xls][DT32.xls]Nha_cong__2"/>
      <sheetName val="[DT32.xls][DT32.xls]Nhan_cong_4"/>
      <sheetName val="XL_x005f_x005f_x005f_x005f_x005f_x005f_x005f_x0014_Po_3"/>
      <sheetName val="NHALCONGdu_x005f_x005f_x005f_x005f_x005f_x005f__3"/>
      <sheetName val="Nha_x005f_x005f_x005f_x005f_x005f_x005f_x005f_x000e___3"/>
      <sheetName val="10_x005f_x005f_x005f_x005f_x005f_x005f_x005f_x0010_00_3"/>
      <sheetName val="Nhan_cong__x005f_x005f_x005f_x005f_x005f_x005f__3"/>
      <sheetName val="__x005f_x005f_x005f_x005f_x005f_x005f_x005f_x0000__x0_5"/>
      <sheetName val="Sh_x005f_x005f_x005f_x005f_x005f_x005f_x005f_x0003__x_3"/>
      <sheetName val="2000_x005f_x005f_x005f_x005f_x005f_x005f_x005f_x0010__3"/>
      <sheetName val="__x005f_x005f_x005f_x005f_x005f_x005f_x005f_x0000__x0_6"/>
      <sheetName val="__x005f_x005f_x005f_x005f_x005f_x005f_x005f_x0000__x0_7"/>
      <sheetName val="[DT32.xls][DT32.xls]Nhan_cong_5"/>
      <sheetName val="[DT32.xls][DT32.xls]Nha__cong_3"/>
      <sheetName val="[DT32.xls][DT32.xls]Nhan_cong_6"/>
      <sheetName val="[DT32.xls][DT32.xls]Nha_cong__3"/>
      <sheetName val="[DT32.xls][DT32.xls]Nhan_cong_7"/>
      <sheetName val="TH_XL1"/>
      <sheetName val="t-h_HA_THE1"/>
      <sheetName val="CHITIET_VL-NC-TT_-1p1"/>
      <sheetName val="TONG_HOP_VL-NC_TT1"/>
      <sheetName val="CHITIET_VL-NC1"/>
      <sheetName val="CHITIET_VL-NC-TT-3p1"/>
      <sheetName val="KPVC-BD_1"/>
      <sheetName val="Nhan_cong`#__g2"/>
      <sheetName val="HE_SO1"/>
      <sheetName val="EIRR&gt;_21"/>
      <sheetName val="Coc_32_m(Cho_mo)1"/>
      <sheetName val="chiet_tinh"/>
      <sheetName val="Tra_KS1"/>
      <sheetName val="N`an_cgng_cong1"/>
      <sheetName val="THPD_±µ&quot;???"/>
      <sheetName val="NHALCOGduong"/>
      <sheetName val="?*???'"/>
      <sheetName val="_(2?1"/>
      <sheetName val="????????_(2)1"/>
      <sheetName val="????????_(2?1"/>
      <sheetName val="THPD_±µ&quot;___"/>
      <sheetName val="KKKKKKKK_(2)1"/>
      <sheetName val="Pricing_Notes"/>
      <sheetName val="_(2_1"/>
      <sheetName val="bang_tien_luong"/>
      <sheetName val="T_Tinh"/>
      <sheetName val="_________(2)1"/>
      <sheetName val="XXXXXXX_x0018_"/>
      <sheetName val="Xuat152"/>
      <sheetName val="[DT32.xls][DT32.xls]_DT32_xls_2"/>
      <sheetName val="B.tra o ban"/>
      <sheetName val="Co so"/>
      <sheetName val="_DT32.xls__DT32.xls_Nha_x000e_ "/>
      <sheetName val="Nha_x000e__cong`#__g"/>
      <sheetName val="Nhan_cong`_x0003___g"/>
      <sheetName val="[DT32.xls]Nha_x000e__cong`#/_g"/>
      <sheetName val="[DT32.xls]Nhan_cong`_x0003_/_g"/>
      <sheetName val="[DT32.xls][DT32.xls]Nha_x000e__"/>
      <sheetName val="Nha_x000e__cong`#/_g"/>
      <sheetName val="Nhan_cong`_x0003_/_g"/>
      <sheetName val="_x0000__x0010___x0000__x0000__x"/>
      <sheetName val="THPD ±µ_x0008_&quot;_x0000__x0000__x"/>
      <sheetName val="_x0000__x0010_*_x0000__x0000__x"/>
      <sheetName val="XL_x005f_x0014_Popp"/>
      <sheetName val="Nha_x005f_x000e_ co"/>
      <sheetName val="10_x005f_x0010_0000"/>
      <sheetName val="²_x005f_x0000__x005"/>
      <sheetName val="Sh_x005f_x0003__x00"/>
      <sheetName val="2000_x005f_x0010_00"/>
      <sheetName val="�_x005f_x0000__x005"/>
      <sheetName val="XL_x005f_x005f_x005"/>
      <sheetName val="Sh_x005f_x005f_x005"/>
      <sheetName val="Nha_x005f_x005f_x00"/>
      <sheetName val="[DT32.xls]Nha_x000e_ cong"/>
      <sheetName val="²_x005f_x005f_x005f"/>
      <sheetName val="NHALCONGdu_x0"/>
      <sheetName val="Nhan cong`_x0"/>
      <sheetName val="XL_x005f_x005f_x005f_x0014_Po_2"/>
      <sheetName val="NHALCONGdu_x005f_x005f__2"/>
      <sheetName val="Nha_x005f_x005f_x005f_x000e___2"/>
      <sheetName val="10_x005f_x005f_x005f_x0010_00_2"/>
      <sheetName val="Nhan_cong__x005f_x005f__2"/>
      <sheetName val="__x005f_x005f_x005f_x0000__x0_2"/>
      <sheetName val="Sh_x005f_x005f_x005f_x0003__x_2"/>
      <sheetName val="2000_x005f_x005f_x005f_x0010__2"/>
      <sheetName val="__x005f_x005f_x005f_x0000__x0_3"/>
      <sheetName val="__x005f_x005f_x005f_x0000__x0_4"/>
      <sheetName val="XL_x005f_x005f_x005f_x0014_Po_3"/>
      <sheetName val="NHALCONGdu_x005f_x005f__3"/>
      <sheetName val="Nha_x005f_x005f_x005f_x000e___3"/>
      <sheetName val="10_x005f_x005f_x005f_x0010_00_3"/>
      <sheetName val="Nhan_cong__x005f_x005f__3"/>
      <sheetName val="__x005f_x005f_x005f_x0000__x0_5"/>
      <sheetName val="Sh_x005f_x005f_x005f_x0003__x_3"/>
      <sheetName val="2000_x005f_x005f_x005f_x0010__3"/>
      <sheetName val="__x005f_x005f_x005f_x0000__x0_6"/>
      <sheetName val="__x005f_x005f_x005f_x0000__x0_7"/>
      <sheetName val="[DT32.xls][DT32.xls]Nhan_cong_8"/>
      <sheetName val="[DT32.xls][DT32.xls]Nha__cong_4"/>
      <sheetName val="[DT32.xls][DT32.xls]Nhan_cong_9"/>
      <sheetName val="[DT32.xls][DT32.xls]Nha_cong__4"/>
      <sheetName val="[DT32.xls][DT32.xls]Nhan_con_10"/>
      <sheetName val="[DT32.xls][DT32.xls]_DT32_xls_3"/>
      <sheetName val="5%"/>
      <sheetName val="__"/>
      <sheetName val="Sh_x0003_t3"/>
      <sheetName val="_x0010_*'"/>
      <sheetName val="XXX೼XXX"/>
      <sheetName val=" (2)"/>
      <sheetName val=" (2?"/>
      <sheetName val=" (2_"/>
      <sheetName val="_(2)"/>
      <sheetName val="_(2?"/>
      <sheetName val="X2.xls_x0002_ND_x0002_"/>
      <sheetName val="_(2_"/>
      <sheetName val="Sh_x0003__x0001_뺔˖_x0004_ᮼ˗"/>
      <sheetName val="chu chu²"/>
      <sheetName val="Chart1_x0015_Chi phi khac 4.3KH-CP_x0008_"/>
      <sheetName val="_x0"/>
      <sheetName val="_x0010___x"/>
      <sheetName val="THPD ±µ_x0008_&quot;_x"/>
      <sheetName val="_x0010_*_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refreshError="1"/>
      <sheetData sheetId="72"/>
      <sheetData sheetId="73" refreshError="1"/>
      <sheetData sheetId="74"/>
      <sheetData sheetId="75" refreshError="1"/>
      <sheetData sheetId="76" refreshError="1"/>
      <sheetData sheetId="77"/>
      <sheetData sheetId="78" refreshError="1"/>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sheetData sheetId="120" refreshError="1"/>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refreshError="1"/>
      <sheetData sheetId="136" refreshError="1"/>
      <sheetData sheetId="137" refreshError="1"/>
      <sheetData sheetId="138" refreshError="1"/>
      <sheetData sheetId="139"/>
      <sheetData sheetId="140"/>
      <sheetData sheetId="141"/>
      <sheetData sheetId="142"/>
      <sheetData sheetId="143"/>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refreshError="1"/>
      <sheetData sheetId="177"/>
      <sheetData sheetId="178"/>
      <sheetData sheetId="179" refreshError="1"/>
      <sheetData sheetId="180"/>
      <sheetData sheetId="181" refreshError="1"/>
      <sheetData sheetId="182" refreshError="1"/>
      <sheetData sheetId="183"/>
      <sheetData sheetId="184" refreshError="1"/>
      <sheetData sheetId="185" refreshError="1"/>
      <sheetData sheetId="186"/>
      <sheetData sheetId="187" refreshError="1"/>
      <sheetData sheetId="188" refreshError="1"/>
      <sheetData sheetId="189"/>
      <sheetData sheetId="190" refreshError="1"/>
      <sheetData sheetId="191"/>
      <sheetData sheetId="192" refreshError="1"/>
      <sheetData sheetId="193"/>
      <sheetData sheetId="194" refreshError="1"/>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refreshError="1"/>
      <sheetData sheetId="206" refreshError="1"/>
      <sheetData sheetId="207" refreshError="1"/>
      <sheetData sheetId="208" refreshError="1"/>
      <sheetData sheetId="209" refreshError="1"/>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refreshError="1"/>
      <sheetData sheetId="230" refreshError="1"/>
      <sheetData sheetId="231" refreshError="1"/>
      <sheetData sheetId="232" refreshError="1"/>
      <sheetData sheetId="233"/>
      <sheetData sheetId="234"/>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sheetData sheetId="244" refreshError="1"/>
      <sheetData sheetId="245" refreshError="1"/>
      <sheetData sheetId="246" refreshError="1"/>
      <sheetData sheetId="247"/>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refreshError="1"/>
      <sheetData sheetId="441" refreshError="1"/>
      <sheetData sheetId="442" refreshError="1"/>
      <sheetData sheetId="443" refreshError="1"/>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sheetData sheetId="698" refreshError="1"/>
      <sheetData sheetId="699" refreshError="1"/>
      <sheetData sheetId="700" refreshError="1"/>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g"/>
      <sheetName val="vua"/>
      <sheetName val="gVL"/>
      <sheetName val="dtoan"/>
      <sheetName val="goithau-so4"/>
      <sheetName val="tkp"/>
    </sheetNames>
    <sheetDataSet>
      <sheetData sheetId="0" refreshError="1"/>
      <sheetData sheetId="1" refreshError="1"/>
      <sheetData sheetId="2" refreshError="1">
        <row r="10">
          <cell r="N10">
            <v>121079.70000000001</v>
          </cell>
        </row>
        <row r="11">
          <cell r="N11">
            <v>84111.3</v>
          </cell>
        </row>
        <row r="12">
          <cell r="N12">
            <v>495.6</v>
          </cell>
        </row>
        <row r="15">
          <cell r="N15">
            <v>36811.950000000004</v>
          </cell>
        </row>
        <row r="18">
          <cell r="N18">
            <v>4599</v>
          </cell>
        </row>
        <row r="19">
          <cell r="N19">
            <v>4984.3500000000004</v>
          </cell>
        </row>
        <row r="20">
          <cell r="N20">
            <v>5313</v>
          </cell>
        </row>
        <row r="21">
          <cell r="N21">
            <v>4492.95</v>
          </cell>
        </row>
        <row r="22">
          <cell r="N22">
            <v>2397901.8000000003</v>
          </cell>
        </row>
        <row r="25">
          <cell r="N25">
            <v>9163.35</v>
          </cell>
        </row>
        <row r="26">
          <cell r="N26">
            <v>5740.35</v>
          </cell>
        </row>
        <row r="27">
          <cell r="N27">
            <v>2672.25</v>
          </cell>
        </row>
        <row r="29">
          <cell r="N29">
            <v>9545.5500000000011</v>
          </cell>
        </row>
        <row r="32">
          <cell r="N32">
            <v>5740.35</v>
          </cell>
        </row>
        <row r="38">
          <cell r="N38">
            <v>9163.35</v>
          </cell>
        </row>
        <row r="39">
          <cell r="N39">
            <v>775.95</v>
          </cell>
        </row>
        <row r="40">
          <cell r="N40">
            <v>5536.6500000000005</v>
          </cell>
        </row>
        <row r="41">
          <cell r="N41">
            <v>620.55000000000007</v>
          </cell>
        </row>
        <row r="48">
          <cell r="N48">
            <v>7636.6500000000005</v>
          </cell>
        </row>
      </sheetData>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ke"/>
      <sheetName val="Lietke"/>
      <sheetName val="00000000"/>
      <sheetName val="10000000"/>
    </sheetNames>
    <sheetDataSet>
      <sheetData sheetId="0" refreshError="1">
        <row r="7">
          <cell r="B7" t="str">
            <v>N111-34B</v>
          </cell>
          <cell r="C7" t="str">
            <v>NÐo gãc</v>
          </cell>
          <cell r="D7" t="str">
            <v>123450F</v>
          </cell>
          <cell r="E7">
            <v>1</v>
          </cell>
          <cell r="F7" t="str">
            <v>G1=12°34'50"F</v>
          </cell>
          <cell r="G7">
            <v>43</v>
          </cell>
          <cell r="H7">
            <v>53</v>
          </cell>
          <cell r="I7">
            <v>43</v>
          </cell>
          <cell r="J7">
            <v>43</v>
          </cell>
          <cell r="K7" t="str">
            <v>6N§-1</v>
          </cell>
          <cell r="M7" t="str">
            <v>2NS-2</v>
          </cell>
          <cell r="O7" t="str">
            <v>6CR4-22</v>
          </cell>
          <cell r="P7" t="str">
            <v>2CR2-9</v>
          </cell>
          <cell r="R7" t="str">
            <v>4T32-23</v>
          </cell>
          <cell r="S7" t="str">
            <v>8BL30-250</v>
          </cell>
          <cell r="T7" t="str">
            <v>RS2</v>
          </cell>
        </row>
        <row r="8">
          <cell r="B8" t="str">
            <v>N111-34A</v>
          </cell>
          <cell r="C8" t="str">
            <v>NÐo gãc</v>
          </cell>
          <cell r="D8" t="str">
            <v>043412F</v>
          </cell>
          <cell r="E8">
            <v>2</v>
          </cell>
          <cell r="F8" t="str">
            <v>G2=04°34'12"F</v>
          </cell>
          <cell r="G8">
            <v>241</v>
          </cell>
          <cell r="H8">
            <v>294</v>
          </cell>
          <cell r="I8">
            <v>241</v>
          </cell>
          <cell r="J8">
            <v>241</v>
          </cell>
          <cell r="K8" t="str">
            <v>6N§-1</v>
          </cell>
          <cell r="M8" t="str">
            <v>2NS-2</v>
          </cell>
          <cell r="O8" t="str">
            <v>6CR4-22</v>
          </cell>
          <cell r="P8" t="str">
            <v>2CR2-9</v>
          </cell>
          <cell r="R8" t="str">
            <v>4T30-22</v>
          </cell>
          <cell r="S8" t="str">
            <v>8BL30-250</v>
          </cell>
          <cell r="T8" t="str">
            <v>RS2</v>
          </cell>
        </row>
        <row r="9">
          <cell r="B9" t="str">
            <v>§111-26A</v>
          </cell>
          <cell r="C9" t="str">
            <v>§ì th¼ng</v>
          </cell>
          <cell r="E9" t="str">
            <v/>
          </cell>
          <cell r="F9" t="str">
            <v/>
          </cell>
          <cell r="G9">
            <v>255</v>
          </cell>
          <cell r="H9">
            <v>549</v>
          </cell>
          <cell r="I9">
            <v>231.70023737579555</v>
          </cell>
          <cell r="J9">
            <v>675</v>
          </cell>
          <cell r="L9" t="str">
            <v>3§D-1</v>
          </cell>
          <cell r="N9" t="str">
            <v>§S-1</v>
          </cell>
          <cell r="O9" t="str">
            <v>6CR4-22</v>
          </cell>
          <cell r="P9" t="str">
            <v>2CR2-9</v>
          </cell>
          <cell r="R9" t="str">
            <v>4T30-18</v>
          </cell>
          <cell r="S9" t="str">
            <v>4BL36-282</v>
          </cell>
          <cell r="T9" t="str">
            <v>RS2</v>
          </cell>
        </row>
        <row r="10">
          <cell r="B10" t="str">
            <v>§111-26A</v>
          </cell>
          <cell r="C10" t="str">
            <v>§ì th¼ng</v>
          </cell>
          <cell r="E10" t="str">
            <v/>
          </cell>
          <cell r="F10" t="str">
            <v/>
          </cell>
          <cell r="G10">
            <v>180</v>
          </cell>
          <cell r="H10">
            <v>729</v>
          </cell>
          <cell r="L10" t="str">
            <v>3§D-1</v>
          </cell>
          <cell r="N10" t="str">
            <v>§S-1</v>
          </cell>
          <cell r="O10" t="str">
            <v>6CR4-22</v>
          </cell>
          <cell r="P10" t="str">
            <v>2CR2-9</v>
          </cell>
          <cell r="R10" t="str">
            <v>4T30-18</v>
          </cell>
          <cell r="S10" t="str">
            <v>4BL36-282</v>
          </cell>
          <cell r="T10" t="str">
            <v>RS2</v>
          </cell>
        </row>
        <row r="11">
          <cell r="B11" t="str">
            <v>N111-20A</v>
          </cell>
          <cell r="C11" t="str">
            <v>NÐo gãc</v>
          </cell>
          <cell r="D11" t="str">
            <v>133624F</v>
          </cell>
          <cell r="E11">
            <v>3</v>
          </cell>
          <cell r="F11" t="str">
            <v>G3=13°36'24"F</v>
          </cell>
          <cell r="G11">
            <v>240</v>
          </cell>
          <cell r="H11">
            <v>969</v>
          </cell>
          <cell r="K11" t="str">
            <v>6N§-1</v>
          </cell>
          <cell r="M11" t="str">
            <v>2NS-2</v>
          </cell>
          <cell r="O11" t="str">
            <v>6CR4-22</v>
          </cell>
          <cell r="P11" t="str">
            <v>2CR2-9</v>
          </cell>
          <cell r="R11" t="str">
            <v>4T30-18</v>
          </cell>
          <cell r="S11" t="str">
            <v>8BL30-250</v>
          </cell>
          <cell r="T11" t="str">
            <v>RS2</v>
          </cell>
        </row>
        <row r="12">
          <cell r="B12" t="str">
            <v>§T-20</v>
          </cell>
          <cell r="C12" t="str">
            <v>§ì th¼ng</v>
          </cell>
          <cell r="E12" t="str">
            <v/>
          </cell>
          <cell r="F12" t="str">
            <v/>
          </cell>
          <cell r="G12">
            <v>155</v>
          </cell>
          <cell r="H12">
            <v>1124</v>
          </cell>
          <cell r="I12">
            <v>146.82983348080185</v>
          </cell>
          <cell r="J12">
            <v>292</v>
          </cell>
          <cell r="L12" t="str">
            <v>3§D-1</v>
          </cell>
          <cell r="N12" t="str">
            <v>§S-1</v>
          </cell>
          <cell r="O12" t="str">
            <v>6CR4-22</v>
          </cell>
          <cell r="P12" t="str">
            <v>2CR2-9</v>
          </cell>
          <cell r="Q12" t="str">
            <v>XT-1,2,3</v>
          </cell>
          <cell r="R12" t="str">
            <v>M26-36</v>
          </cell>
          <cell r="T12" t="str">
            <v>R4</v>
          </cell>
        </row>
        <row r="13">
          <cell r="B13" t="str">
            <v>N111-25A</v>
          </cell>
          <cell r="C13" t="str">
            <v>NÐo gãc</v>
          </cell>
          <cell r="D13" t="str">
            <v>004200F</v>
          </cell>
          <cell r="E13">
            <v>4</v>
          </cell>
          <cell r="F13" t="str">
            <v>G4=00°42'00"F</v>
          </cell>
          <cell r="G13">
            <v>137</v>
          </cell>
          <cell r="H13">
            <v>1261</v>
          </cell>
          <cell r="K13" t="str">
            <v>6N§-1</v>
          </cell>
          <cell r="M13" t="str">
            <v>2NS-2</v>
          </cell>
          <cell r="O13" t="str">
            <v>6CR4-22</v>
          </cell>
          <cell r="P13" t="str">
            <v>2CR2-9</v>
          </cell>
          <cell r="R13" t="str">
            <v>4T30-18</v>
          </cell>
          <cell r="S13" t="str">
            <v>8BL30-250</v>
          </cell>
          <cell r="T13" t="str">
            <v>RS2</v>
          </cell>
        </row>
        <row r="14">
          <cell r="B14" t="str">
            <v>§T-20</v>
          </cell>
          <cell r="C14" t="str">
            <v>§ì th¼ng</v>
          </cell>
          <cell r="E14" t="str">
            <v/>
          </cell>
          <cell r="F14" t="str">
            <v/>
          </cell>
          <cell r="G14">
            <v>150</v>
          </cell>
          <cell r="H14">
            <v>1411</v>
          </cell>
          <cell r="I14">
            <v>168.42204814503907</v>
          </cell>
          <cell r="J14">
            <v>1314</v>
          </cell>
          <cell r="L14" t="str">
            <v>3§D-1</v>
          </cell>
          <cell r="N14" t="str">
            <v>§S-1</v>
          </cell>
          <cell r="O14" t="str">
            <v>6CR4-22</v>
          </cell>
          <cell r="P14" t="str">
            <v>2CR2-9</v>
          </cell>
          <cell r="Q14" t="str">
            <v>XT-1,2,3</v>
          </cell>
          <cell r="R14" t="str">
            <v>M26-36</v>
          </cell>
          <cell r="T14" t="str">
            <v>R4</v>
          </cell>
        </row>
        <row r="15">
          <cell r="B15" t="str">
            <v>§T-20</v>
          </cell>
          <cell r="C15" t="str">
            <v>§ì th¼ng</v>
          </cell>
          <cell r="E15" t="str">
            <v/>
          </cell>
          <cell r="F15" t="str">
            <v/>
          </cell>
          <cell r="G15">
            <v>165</v>
          </cell>
          <cell r="H15">
            <v>1576</v>
          </cell>
          <cell r="L15" t="str">
            <v>3§D-1</v>
          </cell>
          <cell r="N15" t="str">
            <v>§S-1</v>
          </cell>
          <cell r="O15" t="str">
            <v>6CR4-22</v>
          </cell>
          <cell r="P15" t="str">
            <v>2CR2-9</v>
          </cell>
          <cell r="Q15" t="str">
            <v>XT-1,2,3</v>
          </cell>
          <cell r="R15" t="str">
            <v>M26-36</v>
          </cell>
          <cell r="T15" t="str">
            <v>R4</v>
          </cell>
        </row>
        <row r="16">
          <cell r="B16" t="str">
            <v>§T-20</v>
          </cell>
          <cell r="C16" t="str">
            <v>§ì th¼ng</v>
          </cell>
          <cell r="E16" t="str">
            <v/>
          </cell>
          <cell r="F16" t="str">
            <v/>
          </cell>
          <cell r="G16">
            <v>140</v>
          </cell>
          <cell r="H16">
            <v>1716</v>
          </cell>
          <cell r="L16" t="str">
            <v>3§D-1</v>
          </cell>
          <cell r="N16" t="str">
            <v>§S-1</v>
          </cell>
          <cell r="O16" t="str">
            <v>6CR4-22</v>
          </cell>
          <cell r="P16" t="str">
            <v>2CR2-9</v>
          </cell>
          <cell r="Q16" t="str">
            <v>XT-1,2,3</v>
          </cell>
          <cell r="R16" t="str">
            <v>M26-36</v>
          </cell>
          <cell r="T16" t="str">
            <v>R4</v>
          </cell>
        </row>
        <row r="17">
          <cell r="B17" t="str">
            <v>§T-20</v>
          </cell>
          <cell r="C17" t="str">
            <v>§ì th¼ng</v>
          </cell>
          <cell r="E17" t="str">
            <v/>
          </cell>
          <cell r="F17" t="str">
            <v/>
          </cell>
          <cell r="G17">
            <v>150</v>
          </cell>
          <cell r="H17">
            <v>1866</v>
          </cell>
          <cell r="L17" t="str">
            <v>3§D-1</v>
          </cell>
          <cell r="N17" t="str">
            <v>§S-1</v>
          </cell>
          <cell r="O17" t="str">
            <v>6CR4-22</v>
          </cell>
          <cell r="P17" t="str">
            <v>2CR2-9</v>
          </cell>
          <cell r="Q17" t="str">
            <v>XT-1,2,3</v>
          </cell>
          <cell r="R17" t="str">
            <v>M26-36</v>
          </cell>
          <cell r="T17" t="str">
            <v>R4</v>
          </cell>
        </row>
        <row r="18">
          <cell r="B18" t="str">
            <v>§111-22A</v>
          </cell>
          <cell r="C18" t="str">
            <v>§ì th¼ng</v>
          </cell>
          <cell r="E18" t="str">
            <v/>
          </cell>
          <cell r="F18" t="str">
            <v/>
          </cell>
          <cell r="G18">
            <v>205</v>
          </cell>
          <cell r="H18">
            <v>2071</v>
          </cell>
          <cell r="L18" t="str">
            <v>3§D-1</v>
          </cell>
          <cell r="N18" t="str">
            <v>§S-1</v>
          </cell>
          <cell r="O18" t="str">
            <v>6CR4-22</v>
          </cell>
          <cell r="P18" t="str">
            <v>2CR2-9</v>
          </cell>
          <cell r="R18" t="str">
            <v>4T27-15</v>
          </cell>
          <cell r="S18" t="str">
            <v>4BL36-282</v>
          </cell>
          <cell r="T18" t="str">
            <v>RS2</v>
          </cell>
        </row>
        <row r="19">
          <cell r="B19" t="str">
            <v>§T-20</v>
          </cell>
          <cell r="C19" t="str">
            <v>§ì th¼ng</v>
          </cell>
          <cell r="E19" t="str">
            <v/>
          </cell>
          <cell r="F19" t="str">
            <v/>
          </cell>
          <cell r="G19">
            <v>192</v>
          </cell>
          <cell r="H19">
            <v>2263</v>
          </cell>
          <cell r="L19" t="str">
            <v>3§D-1</v>
          </cell>
          <cell r="N19" t="str">
            <v>§S-1</v>
          </cell>
          <cell r="O19" t="str">
            <v>6CR4-22</v>
          </cell>
          <cell r="P19" t="str">
            <v>2CR2-9</v>
          </cell>
          <cell r="Q19" t="str">
            <v>XT-1,2,3</v>
          </cell>
          <cell r="R19" t="str">
            <v>M26-36</v>
          </cell>
          <cell r="T19" t="str">
            <v>R4</v>
          </cell>
        </row>
        <row r="20">
          <cell r="B20" t="str">
            <v>§T-20</v>
          </cell>
          <cell r="C20" t="str">
            <v>§ì th¼ng</v>
          </cell>
          <cell r="E20" t="str">
            <v/>
          </cell>
          <cell r="F20" t="str">
            <v/>
          </cell>
          <cell r="G20">
            <v>155</v>
          </cell>
          <cell r="H20">
            <v>2418</v>
          </cell>
          <cell r="L20" t="str">
            <v>3§D-1</v>
          </cell>
          <cell r="N20" t="str">
            <v>§S-1</v>
          </cell>
          <cell r="O20" t="str">
            <v>6CR4-22</v>
          </cell>
          <cell r="P20" t="str">
            <v>2CR2-9</v>
          </cell>
          <cell r="Q20" t="str">
            <v>XT-1,2,3</v>
          </cell>
          <cell r="R20" t="str">
            <v>M26-36</v>
          </cell>
          <cell r="T20" t="str">
            <v>R4</v>
          </cell>
        </row>
        <row r="21">
          <cell r="B21" t="str">
            <v>N111-20A</v>
          </cell>
          <cell r="C21" t="str">
            <v>NÐo gãc</v>
          </cell>
          <cell r="D21" t="str">
            <v>203630F</v>
          </cell>
          <cell r="E21">
            <v>5</v>
          </cell>
          <cell r="F21" t="str">
            <v>G5=20°36'30"F</v>
          </cell>
          <cell r="G21">
            <v>157</v>
          </cell>
          <cell r="H21">
            <v>2575</v>
          </cell>
          <cell r="K21" t="str">
            <v>6N§-1</v>
          </cell>
          <cell r="M21" t="str">
            <v>2NS-2</v>
          </cell>
          <cell r="O21" t="str">
            <v>6CR4-22</v>
          </cell>
          <cell r="P21" t="str">
            <v>2CR2-9</v>
          </cell>
          <cell r="R21" t="str">
            <v>4T30-22</v>
          </cell>
          <cell r="S21" t="str">
            <v>8BL30-250</v>
          </cell>
          <cell r="T21" t="str">
            <v>RS2</v>
          </cell>
        </row>
        <row r="22">
          <cell r="B22" t="str">
            <v>§111-26A</v>
          </cell>
          <cell r="C22" t="str">
            <v>§ì th¼ng</v>
          </cell>
          <cell r="E22" t="str">
            <v/>
          </cell>
          <cell r="F22" t="str">
            <v/>
          </cell>
          <cell r="G22">
            <v>195</v>
          </cell>
          <cell r="H22">
            <v>2770</v>
          </cell>
          <cell r="I22">
            <v>196.60219929333792</v>
          </cell>
          <cell r="J22">
            <v>751</v>
          </cell>
          <cell r="L22" t="str">
            <v>3§D-1</v>
          </cell>
          <cell r="N22" t="str">
            <v>§S-1</v>
          </cell>
          <cell r="O22" t="str">
            <v>6CR4-22</v>
          </cell>
          <cell r="P22" t="str">
            <v>2CR2-9</v>
          </cell>
          <cell r="R22" t="str">
            <v>4T30-18</v>
          </cell>
          <cell r="S22" t="str">
            <v>4BL36-282</v>
          </cell>
          <cell r="T22" t="str">
            <v>RS2</v>
          </cell>
        </row>
        <row r="23">
          <cell r="B23" t="str">
            <v>§111-22A</v>
          </cell>
          <cell r="C23" t="str">
            <v>§ì th¼ng</v>
          </cell>
          <cell r="E23" t="str">
            <v/>
          </cell>
          <cell r="F23" t="str">
            <v/>
          </cell>
          <cell r="G23">
            <v>235</v>
          </cell>
          <cell r="H23">
            <v>3005</v>
          </cell>
          <cell r="L23" t="str">
            <v>3§D-1</v>
          </cell>
          <cell r="N23" t="str">
            <v>§S-1</v>
          </cell>
          <cell r="O23" t="str">
            <v>6CR4-22</v>
          </cell>
          <cell r="P23" t="str">
            <v>2CR2-9</v>
          </cell>
          <cell r="R23" t="str">
            <v>4T27-15</v>
          </cell>
          <cell r="S23" t="str">
            <v>4BL36-282</v>
          </cell>
          <cell r="T23" t="str">
            <v>RS2</v>
          </cell>
        </row>
        <row r="24">
          <cell r="B24" t="str">
            <v>§111-26A</v>
          </cell>
          <cell r="C24" t="str">
            <v>§ì th¼ng</v>
          </cell>
          <cell r="E24" t="str">
            <v/>
          </cell>
          <cell r="F24" t="str">
            <v/>
          </cell>
          <cell r="G24">
            <v>141</v>
          </cell>
          <cell r="H24">
            <v>3146</v>
          </cell>
          <cell r="L24" t="str">
            <v>3§D-1</v>
          </cell>
          <cell r="N24" t="str">
            <v>§S-1</v>
          </cell>
          <cell r="O24" t="str">
            <v>6CR4-22</v>
          </cell>
          <cell r="P24" t="str">
            <v>2CR2-9</v>
          </cell>
          <cell r="R24" t="str">
            <v>4T30-18</v>
          </cell>
          <cell r="S24" t="str">
            <v>4BL36-282</v>
          </cell>
          <cell r="T24" t="str">
            <v>RS2</v>
          </cell>
        </row>
        <row r="25">
          <cell r="B25" t="str">
            <v>N111-20A</v>
          </cell>
          <cell r="C25" t="str">
            <v>NÐo gãc</v>
          </cell>
          <cell r="D25" t="str">
            <v>145354T</v>
          </cell>
          <cell r="E25">
            <v>6</v>
          </cell>
          <cell r="F25" t="str">
            <v>G6=14°53'54"T</v>
          </cell>
          <cell r="G25">
            <v>180</v>
          </cell>
          <cell r="H25">
            <v>3326</v>
          </cell>
          <cell r="K25" t="str">
            <v>6N§-1</v>
          </cell>
          <cell r="M25" t="str">
            <v>2NS-2</v>
          </cell>
          <cell r="O25" t="str">
            <v>6CR4-22</v>
          </cell>
          <cell r="P25" t="str">
            <v>2CR2-9</v>
          </cell>
          <cell r="R25" t="str">
            <v>4T30-18</v>
          </cell>
          <cell r="S25" t="str">
            <v>8BL30-250</v>
          </cell>
          <cell r="T25" t="str">
            <v>RS2</v>
          </cell>
        </row>
        <row r="26">
          <cell r="B26" t="str">
            <v>§T-20</v>
          </cell>
          <cell r="C26" t="str">
            <v>§ì th¼ng</v>
          </cell>
          <cell r="E26" t="str">
            <v/>
          </cell>
          <cell r="F26" t="str">
            <v/>
          </cell>
          <cell r="G26">
            <v>155</v>
          </cell>
          <cell r="H26">
            <v>3481</v>
          </cell>
          <cell r="I26">
            <v>192.60257341595775</v>
          </cell>
          <cell r="J26">
            <v>1749</v>
          </cell>
          <cell r="L26" t="str">
            <v>3§D-1</v>
          </cell>
          <cell r="N26" t="str">
            <v>§S-1</v>
          </cell>
          <cell r="O26" t="str">
            <v>6CR4-22</v>
          </cell>
          <cell r="P26" t="str">
            <v>2CR2-9</v>
          </cell>
          <cell r="Q26" t="str">
            <v>XT-1,2,3</v>
          </cell>
          <cell r="R26" t="str">
            <v>M26-36</v>
          </cell>
          <cell r="T26" t="str">
            <v>R4</v>
          </cell>
        </row>
        <row r="27">
          <cell r="B27" t="str">
            <v>§T-20</v>
          </cell>
          <cell r="C27" t="str">
            <v>§ì th¼ng</v>
          </cell>
          <cell r="E27" t="str">
            <v/>
          </cell>
          <cell r="F27" t="str">
            <v/>
          </cell>
          <cell r="G27">
            <v>135</v>
          </cell>
          <cell r="H27">
            <v>3616</v>
          </cell>
          <cell r="L27" t="str">
            <v>3§D-1</v>
          </cell>
          <cell r="N27" t="str">
            <v>§S-1</v>
          </cell>
          <cell r="O27" t="str">
            <v>6CR4-22</v>
          </cell>
          <cell r="P27" t="str">
            <v>2CR2-9</v>
          </cell>
          <cell r="Q27" t="str">
            <v>XT-1,2,3</v>
          </cell>
          <cell r="R27" t="str">
            <v>M26-36</v>
          </cell>
          <cell r="T27" t="str">
            <v>R4</v>
          </cell>
        </row>
        <row r="28">
          <cell r="B28" t="str">
            <v>§T-20</v>
          </cell>
          <cell r="C28" t="str">
            <v>§ì th¼ng</v>
          </cell>
          <cell r="E28" t="str">
            <v/>
          </cell>
          <cell r="F28" t="str">
            <v/>
          </cell>
          <cell r="G28">
            <v>140</v>
          </cell>
          <cell r="H28">
            <v>3756</v>
          </cell>
          <cell r="L28" t="str">
            <v>3§D-1</v>
          </cell>
          <cell r="N28" t="str">
            <v>§S-1</v>
          </cell>
          <cell r="O28" t="str">
            <v>6CR4-22</v>
          </cell>
          <cell r="P28" t="str">
            <v>2CR2-9</v>
          </cell>
          <cell r="Q28" t="str">
            <v>XT-1,2,3</v>
          </cell>
          <cell r="R28" t="str">
            <v>M26-36</v>
          </cell>
          <cell r="T28" t="str">
            <v>R4</v>
          </cell>
        </row>
        <row r="29">
          <cell r="B29" t="str">
            <v>§T-20</v>
          </cell>
          <cell r="C29" t="str">
            <v>§ì th¼ng</v>
          </cell>
          <cell r="E29" t="str">
            <v/>
          </cell>
          <cell r="F29" t="str">
            <v/>
          </cell>
          <cell r="G29">
            <v>145</v>
          </cell>
          <cell r="H29">
            <v>3901</v>
          </cell>
          <cell r="L29" t="str">
            <v>3§D-1</v>
          </cell>
          <cell r="N29" t="str">
            <v>§S-1</v>
          </cell>
          <cell r="O29" t="str">
            <v>6CR4-22</v>
          </cell>
          <cell r="P29" t="str">
            <v>2CR2-9</v>
          </cell>
          <cell r="Q29" t="str">
            <v>XT-1,2,3</v>
          </cell>
          <cell r="R29" t="str">
            <v>M26-36</v>
          </cell>
          <cell r="T29" t="str">
            <v>R4</v>
          </cell>
        </row>
        <row r="30">
          <cell r="B30" t="str">
            <v>§T-20</v>
          </cell>
          <cell r="C30" t="str">
            <v>§ì th¼ng</v>
          </cell>
          <cell r="E30" t="str">
            <v/>
          </cell>
          <cell r="F30" t="str">
            <v/>
          </cell>
          <cell r="G30">
            <v>150</v>
          </cell>
          <cell r="H30">
            <v>4051</v>
          </cell>
          <cell r="L30" t="str">
            <v>3§D-1</v>
          </cell>
          <cell r="N30" t="str">
            <v>§S-1</v>
          </cell>
          <cell r="O30" t="str">
            <v>6CR4-22</v>
          </cell>
          <cell r="P30" t="str">
            <v>2CR2-9</v>
          </cell>
          <cell r="Q30" t="str">
            <v>XT-1,2,3</v>
          </cell>
          <cell r="R30" t="str">
            <v>M26-36</v>
          </cell>
          <cell r="T30" t="str">
            <v>R4</v>
          </cell>
        </row>
        <row r="31">
          <cell r="B31" t="str">
            <v>§111-26A</v>
          </cell>
          <cell r="C31" t="str">
            <v>§ì th¼ng</v>
          </cell>
          <cell r="E31" t="str">
            <v/>
          </cell>
          <cell r="F31" t="str">
            <v/>
          </cell>
          <cell r="G31">
            <v>145</v>
          </cell>
          <cell r="H31">
            <v>4196</v>
          </cell>
          <cell r="L31" t="str">
            <v>3§D-1</v>
          </cell>
          <cell r="N31" t="str">
            <v>§S-1</v>
          </cell>
          <cell r="O31" t="str">
            <v>6CR4-22</v>
          </cell>
          <cell r="P31" t="str">
            <v>2CR2-9</v>
          </cell>
          <cell r="R31" t="str">
            <v>4T30-18</v>
          </cell>
          <cell r="S31" t="str">
            <v>4BL36-282</v>
          </cell>
          <cell r="T31" t="str">
            <v>RS2</v>
          </cell>
        </row>
        <row r="32">
          <cell r="B32" t="str">
            <v>§111-22A</v>
          </cell>
          <cell r="C32" t="str">
            <v>§ì th¼ng</v>
          </cell>
          <cell r="E32" t="str">
            <v/>
          </cell>
          <cell r="F32" t="str">
            <v/>
          </cell>
          <cell r="G32">
            <v>275</v>
          </cell>
          <cell r="H32">
            <v>4471</v>
          </cell>
          <cell r="L32" t="str">
            <v>3§D-1</v>
          </cell>
          <cell r="N32" t="str">
            <v>§S-1</v>
          </cell>
          <cell r="O32" t="str">
            <v>6CR4-22</v>
          </cell>
          <cell r="P32" t="str">
            <v>2CR2-9</v>
          </cell>
          <cell r="R32" t="str">
            <v>4T27-15</v>
          </cell>
          <cell r="S32" t="str">
            <v>4BL36-282</v>
          </cell>
          <cell r="T32" t="str">
            <v>RS2</v>
          </cell>
        </row>
        <row r="33">
          <cell r="B33" t="str">
            <v>§T-20</v>
          </cell>
          <cell r="C33" t="str">
            <v>§ì th¼ng</v>
          </cell>
          <cell r="E33" t="str">
            <v/>
          </cell>
          <cell r="F33" t="str">
            <v/>
          </cell>
          <cell r="G33">
            <v>225</v>
          </cell>
          <cell r="H33">
            <v>4696</v>
          </cell>
          <cell r="L33" t="str">
            <v>3§D-1</v>
          </cell>
          <cell r="N33" t="str">
            <v>§S-1</v>
          </cell>
          <cell r="O33" t="str">
            <v>6CR4-22</v>
          </cell>
          <cell r="P33" t="str">
            <v>2CR2-9</v>
          </cell>
          <cell r="Q33" t="str">
            <v>XT-1,2,3</v>
          </cell>
          <cell r="R33" t="str">
            <v>M26-36</v>
          </cell>
          <cell r="T33" t="str">
            <v>R4</v>
          </cell>
        </row>
        <row r="34">
          <cell r="B34" t="str">
            <v>§T-20</v>
          </cell>
          <cell r="C34" t="str">
            <v>§ì th¼ng</v>
          </cell>
          <cell r="E34" t="str">
            <v/>
          </cell>
          <cell r="F34" t="str">
            <v/>
          </cell>
          <cell r="G34">
            <v>165</v>
          </cell>
          <cell r="H34">
            <v>4861</v>
          </cell>
          <cell r="L34" t="str">
            <v>3§D-1</v>
          </cell>
          <cell r="N34" t="str">
            <v>§S-1</v>
          </cell>
          <cell r="O34" t="str">
            <v>6CR4-22</v>
          </cell>
          <cell r="P34" t="str">
            <v>2CR2-9</v>
          </cell>
          <cell r="Q34" t="str">
            <v>XT-1,2,3</v>
          </cell>
          <cell r="R34" t="str">
            <v>M26-36</v>
          </cell>
          <cell r="T34" t="str">
            <v>R4</v>
          </cell>
        </row>
        <row r="35">
          <cell r="B35" t="str">
            <v>N111-25B</v>
          </cell>
          <cell r="C35" t="str">
            <v>NÐo gãc</v>
          </cell>
          <cell r="D35" t="str">
            <v>382500F</v>
          </cell>
          <cell r="E35">
            <v>7</v>
          </cell>
          <cell r="F35" t="str">
            <v>G7=38°25'00"F</v>
          </cell>
          <cell r="G35">
            <v>214</v>
          </cell>
          <cell r="H35">
            <v>5075</v>
          </cell>
          <cell r="K35" t="str">
            <v>6N§-1</v>
          </cell>
          <cell r="M35" t="str">
            <v>NS-1</v>
          </cell>
          <cell r="N35" t="str">
            <v>NS-2</v>
          </cell>
          <cell r="O35" t="str">
            <v>6CR4-22</v>
          </cell>
          <cell r="P35" t="str">
            <v>2CR2-9</v>
          </cell>
          <cell r="R35" t="str">
            <v>4T30-22</v>
          </cell>
          <cell r="S35" t="str">
            <v>8BL36-250</v>
          </cell>
          <cell r="T35" t="str">
            <v>RS2</v>
          </cell>
        </row>
        <row r="36">
          <cell r="B36" t="str">
            <v>N111-20B</v>
          </cell>
          <cell r="C36" t="str">
            <v>NÐo h·m</v>
          </cell>
          <cell r="E36" t="str">
            <v/>
          </cell>
          <cell r="F36" t="str">
            <v/>
          </cell>
          <cell r="G36">
            <v>168</v>
          </cell>
          <cell r="H36">
            <v>5243</v>
          </cell>
          <cell r="I36">
            <v>168</v>
          </cell>
          <cell r="J36">
            <v>168</v>
          </cell>
          <cell r="K36" t="str">
            <v>3NK-1</v>
          </cell>
          <cell r="L36" t="str">
            <v>3N§-1</v>
          </cell>
          <cell r="M36" t="str">
            <v>NS-1</v>
          </cell>
          <cell r="N36" t="str">
            <v>NS-2</v>
          </cell>
          <cell r="O36" t="str">
            <v>6CR4-22</v>
          </cell>
          <cell r="P36" t="str">
            <v>2CR2-9</v>
          </cell>
          <cell r="R36" t="str">
            <v>4T32-28</v>
          </cell>
          <cell r="S36" t="str">
            <v>8BL48-250</v>
          </cell>
          <cell r="T36" t="str">
            <v>RS4</v>
          </cell>
        </row>
        <row r="37">
          <cell r="B37" t="str">
            <v>§V-74</v>
          </cell>
          <cell r="C37" t="str">
            <v>§ì v­ît</v>
          </cell>
          <cell r="E37" t="str">
            <v/>
          </cell>
          <cell r="F37" t="str">
            <v/>
          </cell>
          <cell r="G37">
            <v>448</v>
          </cell>
          <cell r="H37">
            <v>5691</v>
          </cell>
          <cell r="I37">
            <v>668.17961657027524</v>
          </cell>
          <cell r="J37">
            <v>1216</v>
          </cell>
          <cell r="K37" t="str">
            <v>3§K-1</v>
          </cell>
          <cell r="N37" t="str">
            <v>§S-1</v>
          </cell>
          <cell r="O37" t="str">
            <v>9CR4-22</v>
          </cell>
          <cell r="P37" t="str">
            <v>3CR2-9</v>
          </cell>
          <cell r="R37" t="str">
            <v>MV-1</v>
          </cell>
          <cell r="S37" t="str">
            <v>8BL64-250</v>
          </cell>
          <cell r="T37" t="str">
            <v>RS4</v>
          </cell>
        </row>
        <row r="38">
          <cell r="B38" t="str">
            <v>N111-25B</v>
          </cell>
          <cell r="C38" t="str">
            <v>NÐo h·m</v>
          </cell>
          <cell r="E38" t="str">
            <v/>
          </cell>
          <cell r="F38" t="str">
            <v/>
          </cell>
          <cell r="G38">
            <v>768</v>
          </cell>
          <cell r="H38">
            <v>6459</v>
          </cell>
          <cell r="K38" t="str">
            <v>3NK-1</v>
          </cell>
          <cell r="L38" t="str">
            <v>3N§-1</v>
          </cell>
          <cell r="M38" t="str">
            <v>NS-1</v>
          </cell>
          <cell r="N38" t="str">
            <v>NS-2</v>
          </cell>
          <cell r="O38" t="str">
            <v>12CR4-22</v>
          </cell>
          <cell r="P38" t="str">
            <v>4CR2-9</v>
          </cell>
          <cell r="R38" t="str">
            <v>4T32-28</v>
          </cell>
          <cell r="S38" t="str">
            <v>8BL48-250</v>
          </cell>
          <cell r="T38" t="str">
            <v>RS4</v>
          </cell>
        </row>
        <row r="39">
          <cell r="B39" t="str">
            <v>N111-20A</v>
          </cell>
          <cell r="C39" t="str">
            <v>NÐo gãc</v>
          </cell>
          <cell r="D39" t="str">
            <v>050800T</v>
          </cell>
          <cell r="E39">
            <v>8</v>
          </cell>
          <cell r="F39" t="str">
            <v>G8=05°08'00"T</v>
          </cell>
          <cell r="G39">
            <v>584</v>
          </cell>
          <cell r="H39">
            <v>7043</v>
          </cell>
          <cell r="I39">
            <v>584</v>
          </cell>
          <cell r="J39">
            <v>584</v>
          </cell>
          <cell r="K39" t="str">
            <v>6N§-1</v>
          </cell>
          <cell r="M39" t="str">
            <v>NS-1</v>
          </cell>
          <cell r="N39" t="str">
            <v>NS-2</v>
          </cell>
          <cell r="O39" t="str">
            <v>9CR4-22</v>
          </cell>
          <cell r="P39" t="str">
            <v>3CR2-9</v>
          </cell>
          <cell r="R39" t="str">
            <v>4T30-18</v>
          </cell>
          <cell r="S39" t="str">
            <v>8BL30-250</v>
          </cell>
          <cell r="T39" t="str">
            <v>RS4</v>
          </cell>
        </row>
        <row r="40">
          <cell r="B40" t="str">
            <v>§111-26A</v>
          </cell>
          <cell r="C40" t="str">
            <v>§ì th¼ng</v>
          </cell>
          <cell r="E40" t="str">
            <v/>
          </cell>
          <cell r="F40" t="str">
            <v/>
          </cell>
          <cell r="G40">
            <v>187</v>
          </cell>
          <cell r="H40">
            <v>7230</v>
          </cell>
          <cell r="I40">
            <v>412.75385449803503</v>
          </cell>
          <cell r="J40">
            <v>1072</v>
          </cell>
          <cell r="L40" t="str">
            <v>3§D-1</v>
          </cell>
          <cell r="N40" t="str">
            <v>§S-1</v>
          </cell>
          <cell r="O40" t="str">
            <v>6CR4-22</v>
          </cell>
          <cell r="P40" t="str">
            <v>2CR2-9</v>
          </cell>
          <cell r="R40" t="str">
            <v>4T30-18</v>
          </cell>
          <cell r="S40" t="str">
            <v>4BL36-282</v>
          </cell>
          <cell r="T40" t="str">
            <v>RS4</v>
          </cell>
        </row>
        <row r="41">
          <cell r="B41" t="str">
            <v>§111-26B</v>
          </cell>
          <cell r="C41" t="str">
            <v>§ì th¼ng</v>
          </cell>
          <cell r="E41" t="str">
            <v/>
          </cell>
          <cell r="F41" t="str">
            <v/>
          </cell>
          <cell r="G41">
            <v>475</v>
          </cell>
          <cell r="H41">
            <v>7705</v>
          </cell>
          <cell r="L41" t="str">
            <v>3§D-1</v>
          </cell>
          <cell r="N41" t="str">
            <v>§S-1</v>
          </cell>
          <cell r="O41" t="str">
            <v>6CR4-22</v>
          </cell>
          <cell r="P41" t="str">
            <v>2CR2-9</v>
          </cell>
          <cell r="R41" t="str">
            <v>4T30-22</v>
          </cell>
          <cell r="S41" t="str">
            <v>4BL42-282</v>
          </cell>
          <cell r="T41" t="str">
            <v>RS4</v>
          </cell>
        </row>
        <row r="42">
          <cell r="B42" t="str">
            <v>N111-25B</v>
          </cell>
          <cell r="C42" t="str">
            <v>NÐo gãc</v>
          </cell>
          <cell r="D42" t="str">
            <v>374036T</v>
          </cell>
          <cell r="E42">
            <v>9</v>
          </cell>
          <cell r="F42" t="str">
            <v>G9=37°40'36"T</v>
          </cell>
          <cell r="G42">
            <v>410</v>
          </cell>
          <cell r="H42">
            <v>8115</v>
          </cell>
          <cell r="K42" t="str">
            <v>6N§-1</v>
          </cell>
          <cell r="M42" t="str">
            <v>NS-1</v>
          </cell>
          <cell r="N42" t="str">
            <v>NS-2</v>
          </cell>
          <cell r="O42" t="str">
            <v>6CR4-22</v>
          </cell>
          <cell r="P42" t="str">
            <v>2CR2-9</v>
          </cell>
          <cell r="R42" t="str">
            <v>4T32-23</v>
          </cell>
          <cell r="S42" t="str">
            <v>8BL36-250</v>
          </cell>
          <cell r="T42" t="str">
            <v>RS4</v>
          </cell>
        </row>
        <row r="43">
          <cell r="B43" t="str">
            <v>N111-20B</v>
          </cell>
          <cell r="C43" t="str">
            <v>NÐo gãc</v>
          </cell>
          <cell r="D43" t="str">
            <v>473000F</v>
          </cell>
          <cell r="E43">
            <v>10</v>
          </cell>
          <cell r="F43" t="str">
            <v>G10=47°30'00"F</v>
          </cell>
          <cell r="G43">
            <v>336</v>
          </cell>
          <cell r="H43">
            <v>8451</v>
          </cell>
          <cell r="I43">
            <v>336</v>
          </cell>
          <cell r="J43">
            <v>336</v>
          </cell>
          <cell r="K43" t="str">
            <v>6N§-1</v>
          </cell>
          <cell r="L43" t="str">
            <v>§D-1</v>
          </cell>
          <cell r="M43" t="str">
            <v>NS-1</v>
          </cell>
          <cell r="N43" t="str">
            <v>NS-2</v>
          </cell>
          <cell r="O43" t="str">
            <v>6CR4-22</v>
          </cell>
          <cell r="P43" t="str">
            <v>2CR2-9</v>
          </cell>
          <cell r="R43" t="str">
            <v>4T32-23</v>
          </cell>
          <cell r="S43" t="str">
            <v>8BL42-250</v>
          </cell>
          <cell r="T43" t="str">
            <v>RS4</v>
          </cell>
        </row>
        <row r="44">
          <cell r="B44" t="str">
            <v>§111-22A</v>
          </cell>
          <cell r="C44" t="str">
            <v>§ì th¼ng</v>
          </cell>
          <cell r="E44" t="str">
            <v/>
          </cell>
          <cell r="F44" t="str">
            <v/>
          </cell>
          <cell r="G44">
            <v>230</v>
          </cell>
          <cell r="H44">
            <v>8681</v>
          </cell>
          <cell r="I44">
            <v>189.23342950918081</v>
          </cell>
          <cell r="J44">
            <v>2785</v>
          </cell>
          <cell r="L44" t="str">
            <v>3§D-1</v>
          </cell>
          <cell r="N44" t="str">
            <v>§S-1</v>
          </cell>
          <cell r="O44" t="str">
            <v>6CR4-22</v>
          </cell>
          <cell r="P44" t="str">
            <v>2CR2-9</v>
          </cell>
          <cell r="R44" t="str">
            <v>4T27-15</v>
          </cell>
          <cell r="S44" t="str">
            <v>4BL36-282</v>
          </cell>
          <cell r="T44" t="str">
            <v>RS2</v>
          </cell>
        </row>
        <row r="45">
          <cell r="B45" t="str">
            <v>§111-22A</v>
          </cell>
          <cell r="C45" t="str">
            <v>§ì th¼ng</v>
          </cell>
          <cell r="E45" t="str">
            <v/>
          </cell>
          <cell r="F45" t="str">
            <v/>
          </cell>
          <cell r="G45">
            <v>180</v>
          </cell>
          <cell r="H45">
            <v>8861</v>
          </cell>
          <cell r="K45" t="str">
            <v>220kV</v>
          </cell>
          <cell r="L45" t="str">
            <v>3§D-1</v>
          </cell>
          <cell r="N45" t="str">
            <v>§S-1</v>
          </cell>
          <cell r="O45" t="str">
            <v>6CR4-22</v>
          </cell>
          <cell r="P45" t="str">
            <v>2CR2-9</v>
          </cell>
          <cell r="R45" t="str">
            <v>4T27-15</v>
          </cell>
          <cell r="S45" t="str">
            <v>4BL36-282</v>
          </cell>
          <cell r="T45" t="str">
            <v>RS2</v>
          </cell>
        </row>
        <row r="46">
          <cell r="B46" t="str">
            <v>§111-22A</v>
          </cell>
          <cell r="C46" t="str">
            <v>§ì th¼ng</v>
          </cell>
          <cell r="E46" t="str">
            <v/>
          </cell>
          <cell r="F46" t="str">
            <v/>
          </cell>
          <cell r="G46">
            <v>220</v>
          </cell>
          <cell r="H46">
            <v>9081</v>
          </cell>
          <cell r="K46" t="str">
            <v>220kV</v>
          </cell>
          <cell r="L46" t="str">
            <v>3§D-1</v>
          </cell>
          <cell r="N46" t="str">
            <v>§S-1</v>
          </cell>
          <cell r="O46" t="str">
            <v>6CR4-22</v>
          </cell>
          <cell r="P46" t="str">
            <v>2CR2-9</v>
          </cell>
          <cell r="R46" t="str">
            <v>4T27-15</v>
          </cell>
          <cell r="S46" t="str">
            <v>4BL36-282</v>
          </cell>
          <cell r="T46" t="str">
            <v>RS2</v>
          </cell>
        </row>
        <row r="47">
          <cell r="B47" t="str">
            <v>§111-22A</v>
          </cell>
          <cell r="C47" t="str">
            <v>§ì th¼ng</v>
          </cell>
          <cell r="E47" t="str">
            <v/>
          </cell>
          <cell r="F47" t="str">
            <v/>
          </cell>
          <cell r="G47">
            <v>180</v>
          </cell>
          <cell r="H47">
            <v>9261</v>
          </cell>
          <cell r="K47" t="str">
            <v>220kV</v>
          </cell>
          <cell r="L47" t="str">
            <v>3§D-1</v>
          </cell>
          <cell r="N47" t="str">
            <v>§S-1</v>
          </cell>
          <cell r="O47" t="str">
            <v>6CR4-22</v>
          </cell>
          <cell r="P47" t="str">
            <v>2CR2-9</v>
          </cell>
          <cell r="R47" t="str">
            <v>4T27-15</v>
          </cell>
          <cell r="S47" t="str">
            <v>4BL36-282</v>
          </cell>
          <cell r="T47" t="str">
            <v>RS2</v>
          </cell>
        </row>
        <row r="48">
          <cell r="B48" t="str">
            <v>§T-20</v>
          </cell>
          <cell r="C48" t="str">
            <v>§ì th¼ng</v>
          </cell>
          <cell r="E48" t="str">
            <v/>
          </cell>
          <cell r="F48" t="str">
            <v/>
          </cell>
          <cell r="G48">
            <v>205</v>
          </cell>
          <cell r="H48">
            <v>9466</v>
          </cell>
          <cell r="K48" t="str">
            <v>220kV</v>
          </cell>
          <cell r="L48" t="str">
            <v>3§D-1</v>
          </cell>
          <cell r="N48" t="str">
            <v>§S-1</v>
          </cell>
          <cell r="O48" t="str">
            <v>6CR4-22</v>
          </cell>
          <cell r="P48" t="str">
            <v>2CR2-9</v>
          </cell>
          <cell r="Q48" t="str">
            <v>XT-1,2,3</v>
          </cell>
          <cell r="R48" t="str">
            <v>M22-30</v>
          </cell>
          <cell r="T48" t="str">
            <v>R4</v>
          </cell>
        </row>
        <row r="49">
          <cell r="B49" t="str">
            <v>§T-20</v>
          </cell>
          <cell r="C49" t="str">
            <v>§ì th¼ng</v>
          </cell>
          <cell r="E49" t="str">
            <v/>
          </cell>
          <cell r="F49" t="str">
            <v/>
          </cell>
          <cell r="G49">
            <v>200</v>
          </cell>
          <cell r="H49">
            <v>9666</v>
          </cell>
          <cell r="L49" t="str">
            <v>3§D-1</v>
          </cell>
          <cell r="N49" t="str">
            <v>§S-1</v>
          </cell>
          <cell r="O49" t="str">
            <v>6CR4-22</v>
          </cell>
          <cell r="P49" t="str">
            <v>2CR2-9</v>
          </cell>
          <cell r="Q49" t="str">
            <v>XT-1,2,3</v>
          </cell>
          <cell r="R49" t="str">
            <v>M22-30</v>
          </cell>
          <cell r="T49" t="str">
            <v>R4</v>
          </cell>
        </row>
        <row r="50">
          <cell r="B50" t="str">
            <v>§T-20</v>
          </cell>
          <cell r="C50" t="str">
            <v>§ì th¼ng</v>
          </cell>
          <cell r="E50" t="str">
            <v/>
          </cell>
          <cell r="F50" t="str">
            <v/>
          </cell>
          <cell r="G50">
            <v>175</v>
          </cell>
          <cell r="H50">
            <v>9841</v>
          </cell>
          <cell r="L50" t="str">
            <v>3§D-1</v>
          </cell>
          <cell r="N50" t="str">
            <v>§S-1</v>
          </cell>
          <cell r="O50" t="str">
            <v>6CR4-22</v>
          </cell>
          <cell r="P50" t="str">
            <v>2CR2-9</v>
          </cell>
          <cell r="Q50" t="str">
            <v>XT-1,2,3</v>
          </cell>
          <cell r="R50" t="str">
            <v>M22-30</v>
          </cell>
          <cell r="T50" t="str">
            <v>R4</v>
          </cell>
        </row>
        <row r="51">
          <cell r="B51" t="str">
            <v>§T-20</v>
          </cell>
          <cell r="C51" t="str">
            <v>§ì th¼ng</v>
          </cell>
          <cell r="E51" t="str">
            <v/>
          </cell>
          <cell r="F51" t="str">
            <v/>
          </cell>
          <cell r="G51">
            <v>155</v>
          </cell>
          <cell r="H51">
            <v>9996</v>
          </cell>
          <cell r="L51" t="str">
            <v>3§D-1</v>
          </cell>
          <cell r="N51" t="str">
            <v>§S-1</v>
          </cell>
          <cell r="O51" t="str">
            <v>6CR4-22</v>
          </cell>
          <cell r="P51" t="str">
            <v>2CR2-9</v>
          </cell>
          <cell r="Q51" t="str">
            <v>XT-1,2,3</v>
          </cell>
          <cell r="R51" t="str">
            <v>M22-30</v>
          </cell>
          <cell r="T51" t="str">
            <v>R4</v>
          </cell>
        </row>
        <row r="52">
          <cell r="B52" t="str">
            <v>§111-22A</v>
          </cell>
          <cell r="C52" t="str">
            <v>§ì th¼ng</v>
          </cell>
          <cell r="E52" t="str">
            <v/>
          </cell>
          <cell r="F52" t="str">
            <v/>
          </cell>
          <cell r="G52">
            <v>170</v>
          </cell>
          <cell r="H52">
            <v>10166</v>
          </cell>
          <cell r="L52" t="str">
            <v>3§D-1</v>
          </cell>
          <cell r="N52" t="str">
            <v>§S-1</v>
          </cell>
          <cell r="O52" t="str">
            <v>6CR4-22</v>
          </cell>
          <cell r="P52" t="str">
            <v>2CR2-9</v>
          </cell>
          <cell r="R52" t="str">
            <v>4T27-15</v>
          </cell>
          <cell r="S52" t="str">
            <v>4BL36-282</v>
          </cell>
          <cell r="T52" t="str">
            <v>RS2</v>
          </cell>
        </row>
        <row r="53">
          <cell r="B53" t="str">
            <v>§T-20</v>
          </cell>
          <cell r="C53" t="str">
            <v>§ì th¼ng</v>
          </cell>
          <cell r="E53" t="str">
            <v/>
          </cell>
          <cell r="F53" t="str">
            <v/>
          </cell>
          <cell r="G53">
            <v>180</v>
          </cell>
          <cell r="H53">
            <v>10346</v>
          </cell>
          <cell r="L53" t="str">
            <v>3§D-1</v>
          </cell>
          <cell r="N53" t="str">
            <v>§S-1</v>
          </cell>
          <cell r="O53" t="str">
            <v>6CR4-22</v>
          </cell>
          <cell r="P53" t="str">
            <v>2CR2-9</v>
          </cell>
          <cell r="Q53" t="str">
            <v>XT-1,2,3</v>
          </cell>
          <cell r="R53" t="str">
            <v>M22-30</v>
          </cell>
          <cell r="T53" t="str">
            <v>R4</v>
          </cell>
        </row>
        <row r="54">
          <cell r="B54" t="str">
            <v>§T-20</v>
          </cell>
          <cell r="C54" t="str">
            <v>§ì th¼ng</v>
          </cell>
          <cell r="E54" t="str">
            <v/>
          </cell>
          <cell r="F54" t="str">
            <v/>
          </cell>
          <cell r="G54">
            <v>160</v>
          </cell>
          <cell r="H54">
            <v>10506</v>
          </cell>
          <cell r="L54" t="str">
            <v>3§D-1</v>
          </cell>
          <cell r="N54" t="str">
            <v>§S-1</v>
          </cell>
          <cell r="O54" t="str">
            <v>6CR4-22</v>
          </cell>
          <cell r="P54" t="str">
            <v>2CR2-9</v>
          </cell>
          <cell r="Q54" t="str">
            <v>XT-1,2,3</v>
          </cell>
          <cell r="R54" t="str">
            <v>M22-30</v>
          </cell>
          <cell r="T54" t="str">
            <v>R4</v>
          </cell>
        </row>
        <row r="55">
          <cell r="B55" t="str">
            <v>§T-20</v>
          </cell>
          <cell r="C55" t="str">
            <v>§ì th¼ng</v>
          </cell>
          <cell r="E55" t="str">
            <v/>
          </cell>
          <cell r="F55" t="str">
            <v/>
          </cell>
          <cell r="G55">
            <v>165</v>
          </cell>
          <cell r="H55">
            <v>10671</v>
          </cell>
          <cell r="L55" t="str">
            <v>3§D-1</v>
          </cell>
          <cell r="N55" t="str">
            <v>§S-1</v>
          </cell>
          <cell r="O55" t="str">
            <v>6CR4-22</v>
          </cell>
          <cell r="P55" t="str">
            <v>2CR2-9</v>
          </cell>
          <cell r="Q55" t="str">
            <v>XT-1,2,3</v>
          </cell>
          <cell r="R55" t="str">
            <v>M22-30</v>
          </cell>
          <cell r="T55" t="str">
            <v>R4</v>
          </cell>
        </row>
        <row r="56">
          <cell r="B56" t="str">
            <v>§T-20</v>
          </cell>
          <cell r="C56" t="str">
            <v>§ì th¼ng</v>
          </cell>
          <cell r="E56" t="str">
            <v/>
          </cell>
          <cell r="F56" t="str">
            <v/>
          </cell>
          <cell r="G56">
            <v>200</v>
          </cell>
          <cell r="H56">
            <v>10871</v>
          </cell>
          <cell r="L56" t="str">
            <v>3§D-1</v>
          </cell>
          <cell r="N56" t="str">
            <v>§S-1</v>
          </cell>
          <cell r="O56" t="str">
            <v>6CR4-22</v>
          </cell>
          <cell r="P56" t="str">
            <v>2CR2-9</v>
          </cell>
          <cell r="Q56" t="str">
            <v>XT-1,2,3</v>
          </cell>
          <cell r="R56" t="str">
            <v>M22-30</v>
          </cell>
          <cell r="T56" t="str">
            <v>R4</v>
          </cell>
        </row>
        <row r="57">
          <cell r="B57" t="str">
            <v>§T-20</v>
          </cell>
          <cell r="C57" t="str">
            <v>§ì th¼ng</v>
          </cell>
          <cell r="E57" t="str">
            <v/>
          </cell>
          <cell r="F57" t="str">
            <v/>
          </cell>
          <cell r="G57">
            <v>190</v>
          </cell>
          <cell r="H57">
            <v>11061</v>
          </cell>
          <cell r="L57" t="str">
            <v>3§D-1</v>
          </cell>
          <cell r="N57" t="str">
            <v>§S-1</v>
          </cell>
          <cell r="O57" t="str">
            <v>6CR4-22</v>
          </cell>
          <cell r="P57" t="str">
            <v>2CR2-9</v>
          </cell>
          <cell r="Q57" t="str">
            <v>XT-1,2,3</v>
          </cell>
          <cell r="R57" t="str">
            <v>M22-30</v>
          </cell>
          <cell r="T57" t="str">
            <v>R4</v>
          </cell>
        </row>
        <row r="58">
          <cell r="B58" t="str">
            <v>N111-20A</v>
          </cell>
          <cell r="C58" t="str">
            <v>NÐo gãc</v>
          </cell>
          <cell r="D58" t="str">
            <v>343000T</v>
          </cell>
          <cell r="E58">
            <v>11</v>
          </cell>
          <cell r="F58" t="str">
            <v>G11=34°30'00"T</v>
          </cell>
          <cell r="G58">
            <v>175</v>
          </cell>
          <cell r="H58">
            <v>11236</v>
          </cell>
          <cell r="K58" t="str">
            <v>6N§-1</v>
          </cell>
          <cell r="M58" t="str">
            <v>NS-1</v>
          </cell>
          <cell r="N58" t="str">
            <v>NS-2</v>
          </cell>
          <cell r="O58" t="str">
            <v>6CR4-22</v>
          </cell>
          <cell r="P58" t="str">
            <v>2CR2-9</v>
          </cell>
          <cell r="R58" t="str">
            <v>4T30-22</v>
          </cell>
          <cell r="S58" t="str">
            <v>8BL36-250</v>
          </cell>
          <cell r="T58" t="str">
            <v>RS2</v>
          </cell>
        </row>
        <row r="59">
          <cell r="B59" t="str">
            <v>§T-20</v>
          </cell>
          <cell r="C59" t="str">
            <v>§ì th¼ng</v>
          </cell>
          <cell r="E59" t="str">
            <v/>
          </cell>
          <cell r="F59" t="str">
            <v/>
          </cell>
          <cell r="G59">
            <v>185</v>
          </cell>
          <cell r="H59">
            <v>11421</v>
          </cell>
          <cell r="I59">
            <v>303.21956535794982</v>
          </cell>
          <cell r="J59">
            <v>1059</v>
          </cell>
          <cell r="L59" t="str">
            <v>3§D-1</v>
          </cell>
          <cell r="N59" t="str">
            <v>§S-1</v>
          </cell>
          <cell r="O59" t="str">
            <v>6CR4-22</v>
          </cell>
          <cell r="P59" t="str">
            <v>2CR2-9</v>
          </cell>
          <cell r="Q59" t="str">
            <v>XT-1,2,3</v>
          </cell>
          <cell r="R59" t="str">
            <v>M22-30</v>
          </cell>
          <cell r="T59" t="str">
            <v>R4</v>
          </cell>
        </row>
        <row r="60">
          <cell r="B60" t="str">
            <v>§111-22A</v>
          </cell>
          <cell r="C60" t="str">
            <v>§ì th¼ng</v>
          </cell>
          <cell r="E60" t="str">
            <v/>
          </cell>
          <cell r="F60" t="str">
            <v/>
          </cell>
          <cell r="G60">
            <v>220</v>
          </cell>
          <cell r="H60">
            <v>11641</v>
          </cell>
          <cell r="L60" t="str">
            <v>3§D-1</v>
          </cell>
          <cell r="N60" t="str">
            <v>§S-1</v>
          </cell>
          <cell r="O60" t="str">
            <v>6CR4-22</v>
          </cell>
          <cell r="P60" t="str">
            <v>2CR2-9</v>
          </cell>
          <cell r="R60" t="str">
            <v>4T30-18</v>
          </cell>
          <cell r="S60" t="str">
            <v>4BL42-282</v>
          </cell>
          <cell r="T60" t="str">
            <v>RS2</v>
          </cell>
        </row>
        <row r="61">
          <cell r="B61" t="str">
            <v>§111-22A</v>
          </cell>
          <cell r="C61" t="str">
            <v>§ì th¼ng</v>
          </cell>
          <cell r="E61" t="str">
            <v/>
          </cell>
          <cell r="F61" t="str">
            <v/>
          </cell>
          <cell r="G61">
            <v>400</v>
          </cell>
          <cell r="H61">
            <v>12041</v>
          </cell>
          <cell r="L61" t="str">
            <v>3§D-1</v>
          </cell>
          <cell r="N61" t="str">
            <v>§S-1</v>
          </cell>
          <cell r="O61" t="str">
            <v>6CR4-22</v>
          </cell>
          <cell r="P61" t="str">
            <v>2CR2-9</v>
          </cell>
          <cell r="R61" t="str">
            <v>4T30-18</v>
          </cell>
          <cell r="S61" t="str">
            <v>4BL42-282</v>
          </cell>
          <cell r="T61" t="str">
            <v>RS4</v>
          </cell>
        </row>
        <row r="62">
          <cell r="B62" t="str">
            <v>N111-20A</v>
          </cell>
          <cell r="C62" t="str">
            <v>NÐo gãc</v>
          </cell>
          <cell r="D62" t="str">
            <v>123854T</v>
          </cell>
          <cell r="E62">
            <v>12</v>
          </cell>
          <cell r="F62" t="str">
            <v>G12=12°38'54"T</v>
          </cell>
          <cell r="G62">
            <v>254</v>
          </cell>
          <cell r="H62">
            <v>12295</v>
          </cell>
          <cell r="K62" t="str">
            <v>6N§-1</v>
          </cell>
          <cell r="M62" t="str">
            <v>NS-1</v>
          </cell>
          <cell r="N62" t="str">
            <v>NS-2</v>
          </cell>
          <cell r="O62" t="str">
            <v>6CR4-22</v>
          </cell>
          <cell r="P62" t="str">
            <v>2CR2-9</v>
          </cell>
          <cell r="R62" t="str">
            <v>4T30-18</v>
          </cell>
          <cell r="S62" t="str">
            <v>8BL30-250</v>
          </cell>
          <cell r="T62" t="str">
            <v>RS4</v>
          </cell>
        </row>
        <row r="63">
          <cell r="B63" t="str">
            <v>§111-22B</v>
          </cell>
          <cell r="C63" t="str">
            <v>§ì th¼ng</v>
          </cell>
          <cell r="G63">
            <v>495</v>
          </cell>
          <cell r="H63">
            <v>12790</v>
          </cell>
          <cell r="I63">
            <v>448.10601424216571</v>
          </cell>
          <cell r="J63">
            <v>873</v>
          </cell>
          <cell r="L63" t="str">
            <v>3§D-1</v>
          </cell>
          <cell r="N63" t="str">
            <v>§S-1</v>
          </cell>
          <cell r="O63" t="str">
            <v>6CR4-22</v>
          </cell>
          <cell r="P63" t="str">
            <v>2CR2-9</v>
          </cell>
          <cell r="R63" t="str">
            <v>4T30-22</v>
          </cell>
          <cell r="S63" t="str">
            <v>4BL42-282</v>
          </cell>
          <cell r="T63" t="str">
            <v>RS4</v>
          </cell>
        </row>
        <row r="64">
          <cell r="B64" t="str">
            <v>N111-20B</v>
          </cell>
          <cell r="C64" t="str">
            <v>NÐo gãc</v>
          </cell>
          <cell r="D64" t="str">
            <v>383912F</v>
          </cell>
          <cell r="E64">
            <v>13</v>
          </cell>
          <cell r="F64" t="str">
            <v>G13=38°39'12"F</v>
          </cell>
          <cell r="G64">
            <v>378</v>
          </cell>
          <cell r="H64">
            <v>13168</v>
          </cell>
          <cell r="K64" t="str">
            <v>6N§-1</v>
          </cell>
          <cell r="M64" t="str">
            <v>NS-1</v>
          </cell>
          <cell r="N64" t="str">
            <v>NS-2</v>
          </cell>
          <cell r="O64" t="str">
            <v>9CR4-22</v>
          </cell>
          <cell r="P64" t="str">
            <v>3CR2-9</v>
          </cell>
          <cell r="R64" t="str">
            <v>4T30-22</v>
          </cell>
          <cell r="S64" t="str">
            <v>8BL36-250</v>
          </cell>
          <cell r="T64" t="str">
            <v>RS4</v>
          </cell>
        </row>
        <row r="65">
          <cell r="B65" t="str">
            <v>§111-22B</v>
          </cell>
          <cell r="C65" t="str">
            <v>§ì th¼ng</v>
          </cell>
          <cell r="G65">
            <v>585</v>
          </cell>
          <cell r="H65">
            <v>13753</v>
          </cell>
          <cell r="I65">
            <v>472.4147915699906</v>
          </cell>
          <cell r="J65">
            <v>1020</v>
          </cell>
          <cell r="L65" t="str">
            <v>3§D-1</v>
          </cell>
          <cell r="N65" t="str">
            <v>§S-1</v>
          </cell>
          <cell r="O65" t="str">
            <v>9CR4-22</v>
          </cell>
          <cell r="P65" t="str">
            <v>3CR2-9</v>
          </cell>
          <cell r="R65" t="str">
            <v>4T30-22</v>
          </cell>
          <cell r="S65" t="str">
            <v>4BL42-282</v>
          </cell>
          <cell r="T65" t="str">
            <v>RS4</v>
          </cell>
        </row>
        <row r="66">
          <cell r="B66" t="str">
            <v>§111-22A</v>
          </cell>
          <cell r="C66" t="str">
            <v>§ì th¼ng</v>
          </cell>
          <cell r="G66">
            <v>290</v>
          </cell>
          <cell r="H66">
            <v>14043</v>
          </cell>
          <cell r="L66" t="str">
            <v>3§D-1</v>
          </cell>
          <cell r="N66" t="str">
            <v>§S-1</v>
          </cell>
          <cell r="O66" t="str">
            <v>6CR4-22</v>
          </cell>
          <cell r="P66" t="str">
            <v>2CR2-9</v>
          </cell>
          <cell r="R66" t="str">
            <v>4T30-18</v>
          </cell>
          <cell r="S66" t="str">
            <v>4BL36-282</v>
          </cell>
          <cell r="T66" t="str">
            <v>RS4</v>
          </cell>
        </row>
        <row r="67">
          <cell r="B67" t="str">
            <v>N111-20A</v>
          </cell>
          <cell r="C67" t="str">
            <v>NÐo gãc</v>
          </cell>
          <cell r="D67" t="str">
            <v>154930T</v>
          </cell>
          <cell r="E67">
            <v>14</v>
          </cell>
          <cell r="F67" t="str">
            <v>G14=15°49'30"T</v>
          </cell>
          <cell r="G67">
            <v>145</v>
          </cell>
          <cell r="H67">
            <v>14188</v>
          </cell>
          <cell r="K67" t="str">
            <v>6N§-1</v>
          </cell>
          <cell r="M67" t="str">
            <v>NS-1</v>
          </cell>
          <cell r="N67" t="str">
            <v>NS-2</v>
          </cell>
          <cell r="O67" t="str">
            <v>6CR4-22</v>
          </cell>
          <cell r="P67" t="str">
            <v>2CR2-9</v>
          </cell>
          <cell r="R67" t="str">
            <v>4T30-18</v>
          </cell>
          <cell r="S67" t="str">
            <v>8BL30-250</v>
          </cell>
          <cell r="T67" t="str">
            <v>RS4</v>
          </cell>
        </row>
        <row r="68">
          <cell r="B68" t="str">
            <v>§111-22A</v>
          </cell>
          <cell r="C68" t="str">
            <v>§ì th¼ng</v>
          </cell>
          <cell r="E68" t="str">
            <v/>
          </cell>
          <cell r="F68" t="str">
            <v/>
          </cell>
          <cell r="G68">
            <v>375</v>
          </cell>
          <cell r="H68">
            <v>14563</v>
          </cell>
          <cell r="I68">
            <v>407.64847878081974</v>
          </cell>
          <cell r="J68">
            <v>1403</v>
          </cell>
          <cell r="L68" t="str">
            <v>3§D-1</v>
          </cell>
          <cell r="N68" t="str">
            <v>§S-1</v>
          </cell>
          <cell r="O68" t="str">
            <v>6CR4-22</v>
          </cell>
          <cell r="P68" t="str">
            <v>2CR2-9</v>
          </cell>
          <cell r="R68" t="str">
            <v>4T30-18</v>
          </cell>
          <cell r="S68" t="str">
            <v>4BL36-282</v>
          </cell>
          <cell r="T68" t="str">
            <v>RS4</v>
          </cell>
        </row>
        <row r="69">
          <cell r="B69" t="str">
            <v>§111-22B</v>
          </cell>
          <cell r="C69" t="str">
            <v>§ì th¼ng</v>
          </cell>
          <cell r="E69" t="str">
            <v/>
          </cell>
          <cell r="F69" t="str">
            <v/>
          </cell>
          <cell r="G69">
            <v>270</v>
          </cell>
          <cell r="H69">
            <v>14833</v>
          </cell>
          <cell r="L69" t="str">
            <v>3§D-1</v>
          </cell>
          <cell r="N69" t="str">
            <v>§S-1</v>
          </cell>
          <cell r="O69" t="str">
            <v>9CR4-22</v>
          </cell>
          <cell r="P69" t="str">
            <v>3CR2-9</v>
          </cell>
          <cell r="R69" t="str">
            <v>4T30-18</v>
          </cell>
          <cell r="S69" t="str">
            <v>4BL42-282</v>
          </cell>
          <cell r="T69" t="str">
            <v>RS4</v>
          </cell>
        </row>
        <row r="70">
          <cell r="B70" t="str">
            <v>§111-26B</v>
          </cell>
          <cell r="C70" t="str">
            <v>§ì th¼ng</v>
          </cell>
          <cell r="E70" t="str">
            <v/>
          </cell>
          <cell r="F70" t="str">
            <v/>
          </cell>
          <cell r="G70">
            <v>530</v>
          </cell>
          <cell r="H70">
            <v>15363</v>
          </cell>
          <cell r="L70" t="str">
            <v>3§D-1</v>
          </cell>
          <cell r="N70" t="str">
            <v>§S-1</v>
          </cell>
          <cell r="O70" t="str">
            <v>9CR4-22</v>
          </cell>
          <cell r="P70" t="str">
            <v>3CR2-9</v>
          </cell>
          <cell r="R70" t="str">
            <v>4T30-22</v>
          </cell>
          <cell r="S70" t="str">
            <v>4BL42-282</v>
          </cell>
          <cell r="T70" t="str">
            <v>RS4</v>
          </cell>
        </row>
        <row r="71">
          <cell r="B71" t="str">
            <v>N111-20A</v>
          </cell>
          <cell r="C71" t="str">
            <v>NÐo gãc</v>
          </cell>
          <cell r="D71" t="str">
            <v>331748T</v>
          </cell>
          <cell r="E71">
            <v>15</v>
          </cell>
          <cell r="F71" t="str">
            <v>G15=33°17'48"T</v>
          </cell>
          <cell r="G71">
            <v>228</v>
          </cell>
          <cell r="H71">
            <v>15591</v>
          </cell>
          <cell r="K71" t="str">
            <v>6N§-1</v>
          </cell>
          <cell r="M71" t="str">
            <v>NS-1</v>
          </cell>
          <cell r="N71" t="str">
            <v>NS-2</v>
          </cell>
          <cell r="O71" t="str">
            <v>6CR4-22</v>
          </cell>
          <cell r="P71" t="str">
            <v>2CR2-9</v>
          </cell>
          <cell r="R71" t="str">
            <v>4T30-22</v>
          </cell>
          <cell r="S71" t="str">
            <v>8BL36-250</v>
          </cell>
          <cell r="T71" t="str">
            <v>RS4</v>
          </cell>
        </row>
        <row r="72">
          <cell r="B72" t="str">
            <v>§111-22A</v>
          </cell>
          <cell r="C72" t="str">
            <v>§ì th¼ng</v>
          </cell>
          <cell r="E72" t="str">
            <v/>
          </cell>
          <cell r="F72" t="str">
            <v/>
          </cell>
          <cell r="G72">
            <v>161</v>
          </cell>
          <cell r="H72">
            <v>15752</v>
          </cell>
          <cell r="I72">
            <v>336.08579927406072</v>
          </cell>
          <cell r="J72">
            <v>1216</v>
          </cell>
          <cell r="L72" t="str">
            <v>3§D-1</v>
          </cell>
          <cell r="N72" t="str">
            <v>§S-1</v>
          </cell>
          <cell r="O72" t="str">
            <v>6CR4-22</v>
          </cell>
          <cell r="P72" t="str">
            <v>2CR2-9</v>
          </cell>
          <cell r="R72" t="str">
            <v>4T30-18</v>
          </cell>
          <cell r="S72" t="str">
            <v>4BL36-282</v>
          </cell>
          <cell r="T72" t="str">
            <v>RS4</v>
          </cell>
        </row>
        <row r="73">
          <cell r="B73" t="str">
            <v>§111-22B</v>
          </cell>
          <cell r="C73" t="str">
            <v>§ì th¼ng</v>
          </cell>
          <cell r="E73" t="str">
            <v/>
          </cell>
          <cell r="F73" t="str">
            <v/>
          </cell>
          <cell r="G73">
            <v>370</v>
          </cell>
          <cell r="H73">
            <v>16122</v>
          </cell>
          <cell r="L73" t="str">
            <v>3§D-1</v>
          </cell>
          <cell r="N73" t="str">
            <v>§S-1</v>
          </cell>
          <cell r="O73" t="str">
            <v>6CR4-22</v>
          </cell>
          <cell r="P73" t="str">
            <v>2CR2-9</v>
          </cell>
          <cell r="R73" t="str">
            <v>4T30-18</v>
          </cell>
          <cell r="S73" t="str">
            <v>4BL42-282</v>
          </cell>
          <cell r="T73" t="str">
            <v>RS4</v>
          </cell>
        </row>
        <row r="74">
          <cell r="B74" t="str">
            <v>§111-22A</v>
          </cell>
          <cell r="C74" t="str">
            <v>§ì th¼ng</v>
          </cell>
          <cell r="E74" t="str">
            <v/>
          </cell>
          <cell r="F74" t="str">
            <v/>
          </cell>
          <cell r="G74">
            <v>310</v>
          </cell>
          <cell r="H74">
            <v>16432</v>
          </cell>
          <cell r="L74" t="str">
            <v>3§D-1</v>
          </cell>
          <cell r="N74" t="str">
            <v>§S-1</v>
          </cell>
          <cell r="O74" t="str">
            <v>6CR4-22</v>
          </cell>
          <cell r="P74" t="str">
            <v>2CR2-9</v>
          </cell>
          <cell r="R74" t="str">
            <v>4T30-18</v>
          </cell>
          <cell r="S74" t="str">
            <v>4BL36-282</v>
          </cell>
          <cell r="T74" t="str">
            <v>RS4</v>
          </cell>
        </row>
        <row r="75">
          <cell r="B75" t="str">
            <v>N111-20B</v>
          </cell>
          <cell r="C75" t="str">
            <v>NÐo gãc</v>
          </cell>
          <cell r="D75" t="str">
            <v>364400F</v>
          </cell>
          <cell r="E75">
            <v>16</v>
          </cell>
          <cell r="F75" t="str">
            <v>G16=36°44'00"F</v>
          </cell>
          <cell r="G75">
            <v>375</v>
          </cell>
          <cell r="H75">
            <v>16807</v>
          </cell>
          <cell r="K75" t="str">
            <v>6N§-1</v>
          </cell>
          <cell r="M75" t="str">
            <v>NS-1</v>
          </cell>
          <cell r="N75" t="str">
            <v>NS-2</v>
          </cell>
          <cell r="O75" t="str">
            <v>9CR4-22</v>
          </cell>
          <cell r="P75" t="str">
            <v>3CR2-9</v>
          </cell>
          <cell r="R75" t="str">
            <v>4T30-22</v>
          </cell>
          <cell r="S75" t="str">
            <v>8BL36-250</v>
          </cell>
          <cell r="T75" t="str">
            <v>RS4</v>
          </cell>
        </row>
        <row r="76">
          <cell r="B76" t="str">
            <v>§111-22B</v>
          </cell>
          <cell r="C76" t="str">
            <v>§ì th¼ng</v>
          </cell>
          <cell r="E76" t="str">
            <v/>
          </cell>
          <cell r="F76" t="str">
            <v/>
          </cell>
          <cell r="G76">
            <v>571</v>
          </cell>
          <cell r="H76">
            <v>17378</v>
          </cell>
          <cell r="I76">
            <v>452.69103071668934</v>
          </cell>
          <cell r="J76">
            <v>1016</v>
          </cell>
          <cell r="L76" t="str">
            <v>3§D-1</v>
          </cell>
          <cell r="N76" t="str">
            <v>§S-1</v>
          </cell>
          <cell r="O76" t="str">
            <v>9CR4-22</v>
          </cell>
          <cell r="P76" t="str">
            <v>3CR2-9</v>
          </cell>
          <cell r="R76" t="str">
            <v>4T30-22</v>
          </cell>
          <cell r="S76" t="str">
            <v>4BL42-282</v>
          </cell>
          <cell r="T76" t="str">
            <v>RS4</v>
          </cell>
        </row>
        <row r="77">
          <cell r="B77" t="str">
            <v>§111-22A</v>
          </cell>
          <cell r="C77" t="str">
            <v>§ì th¼ng</v>
          </cell>
          <cell r="E77" t="str">
            <v/>
          </cell>
          <cell r="F77" t="str">
            <v/>
          </cell>
          <cell r="G77">
            <v>220</v>
          </cell>
          <cell r="H77">
            <v>17598</v>
          </cell>
          <cell r="L77" t="str">
            <v>3§D-1</v>
          </cell>
          <cell r="N77" t="str">
            <v>§S-1</v>
          </cell>
          <cell r="O77" t="str">
            <v>6CR4-22</v>
          </cell>
          <cell r="P77" t="str">
            <v>2CR2-9</v>
          </cell>
          <cell r="R77" t="str">
            <v>4T30-18</v>
          </cell>
          <cell r="S77" t="str">
            <v>4BL36-282</v>
          </cell>
          <cell r="T77" t="str">
            <v>RS4</v>
          </cell>
        </row>
        <row r="78">
          <cell r="B78" t="str">
            <v>N111-20A</v>
          </cell>
          <cell r="C78" t="str">
            <v>NÐo th¼ng</v>
          </cell>
          <cell r="E78" t="str">
            <v/>
          </cell>
          <cell r="F78" t="str">
            <v/>
          </cell>
          <cell r="G78">
            <v>225</v>
          </cell>
          <cell r="H78">
            <v>17823</v>
          </cell>
          <cell r="K78" t="str">
            <v>6N§-1</v>
          </cell>
          <cell r="M78" t="str">
            <v>NS-1</v>
          </cell>
          <cell r="N78" t="str">
            <v>NS-2</v>
          </cell>
          <cell r="O78" t="str">
            <v>6CR4-22</v>
          </cell>
          <cell r="P78" t="str">
            <v>2CR2-9</v>
          </cell>
          <cell r="R78" t="str">
            <v>4T30-18</v>
          </cell>
          <cell r="S78" t="str">
            <v>8BL30-250</v>
          </cell>
          <cell r="T78" t="str">
            <v>RS4</v>
          </cell>
        </row>
        <row r="79">
          <cell r="B79" t="str">
            <v>N111-25A</v>
          </cell>
          <cell r="C79" t="str">
            <v>NÐo th¼ng</v>
          </cell>
          <cell r="E79" t="str">
            <v/>
          </cell>
          <cell r="F79" t="str">
            <v/>
          </cell>
          <cell r="G79">
            <v>360</v>
          </cell>
          <cell r="H79">
            <v>18183</v>
          </cell>
          <cell r="I79">
            <v>360</v>
          </cell>
          <cell r="J79">
            <v>360</v>
          </cell>
          <cell r="K79" t="str">
            <v>6N§-1</v>
          </cell>
          <cell r="M79" t="str">
            <v>NS-1</v>
          </cell>
          <cell r="N79" t="str">
            <v>NS-2</v>
          </cell>
          <cell r="O79" t="str">
            <v>6CR4-22</v>
          </cell>
          <cell r="P79" t="str">
            <v>2CR2-9</v>
          </cell>
          <cell r="R79" t="str">
            <v>4T30-18</v>
          </cell>
          <cell r="S79" t="str">
            <v>8BL30-250</v>
          </cell>
          <cell r="T79" t="str">
            <v>RS4</v>
          </cell>
        </row>
        <row r="80">
          <cell r="B80" t="str">
            <v>§T-20</v>
          </cell>
          <cell r="C80" t="str">
            <v>§ì th¼ng</v>
          </cell>
          <cell r="E80" t="str">
            <v/>
          </cell>
          <cell r="F80" t="str">
            <v/>
          </cell>
          <cell r="G80">
            <v>210</v>
          </cell>
          <cell r="H80">
            <v>18393</v>
          </cell>
          <cell r="I80">
            <v>181.93405398660252</v>
          </cell>
          <cell r="J80">
            <v>320</v>
          </cell>
          <cell r="L80" t="str">
            <v>3§D-1</v>
          </cell>
          <cell r="N80" t="str">
            <v>§S-1</v>
          </cell>
          <cell r="O80" t="str">
            <v>6CR4-22</v>
          </cell>
          <cell r="P80" t="str">
            <v>2CR2-9</v>
          </cell>
          <cell r="Q80" t="str">
            <v>XT-1,2,3</v>
          </cell>
          <cell r="R80" t="str">
            <v>M20-28</v>
          </cell>
          <cell r="T80" t="str">
            <v>R4</v>
          </cell>
        </row>
        <row r="81">
          <cell r="B81" t="str">
            <v>N111-20A</v>
          </cell>
          <cell r="C81" t="str">
            <v>NÐo gãc</v>
          </cell>
          <cell r="D81" t="str">
            <v>241112T</v>
          </cell>
          <cell r="E81">
            <v>17</v>
          </cell>
          <cell r="F81" t="str">
            <v>G17=24°11'12"T</v>
          </cell>
          <cell r="G81">
            <v>110</v>
          </cell>
          <cell r="H81">
            <v>18503</v>
          </cell>
          <cell r="K81" t="str">
            <v>6N§-1</v>
          </cell>
          <cell r="M81" t="str">
            <v>NS-1</v>
          </cell>
          <cell r="N81" t="str">
            <v>NS-2</v>
          </cell>
          <cell r="O81" t="str">
            <v>6CR4-22</v>
          </cell>
          <cell r="P81" t="str">
            <v>2CR2-9</v>
          </cell>
          <cell r="R81" t="str">
            <v>4T30-22</v>
          </cell>
          <cell r="S81" t="str">
            <v>8BL30-250</v>
          </cell>
          <cell r="T81" t="str">
            <v>RS4</v>
          </cell>
        </row>
        <row r="82">
          <cell r="B82" t="str">
            <v>§111-22A</v>
          </cell>
          <cell r="C82" t="str">
            <v>§ì th¼ng</v>
          </cell>
          <cell r="E82" t="str">
            <v/>
          </cell>
          <cell r="F82" t="str">
            <v/>
          </cell>
          <cell r="G82">
            <v>187</v>
          </cell>
          <cell r="H82">
            <v>18690</v>
          </cell>
          <cell r="I82">
            <v>210.49960796623978</v>
          </cell>
          <cell r="J82">
            <v>977</v>
          </cell>
          <cell r="L82" t="str">
            <v>3§D-1</v>
          </cell>
          <cell r="N82" t="str">
            <v>§S-1</v>
          </cell>
          <cell r="O82" t="str">
            <v>6CR4-22</v>
          </cell>
          <cell r="P82" t="str">
            <v>2CR2-9</v>
          </cell>
          <cell r="R82" t="str">
            <v>4T30-18</v>
          </cell>
          <cell r="S82" t="str">
            <v>4BL36-282</v>
          </cell>
          <cell r="T82" t="str">
            <v>RS4</v>
          </cell>
        </row>
        <row r="83">
          <cell r="B83" t="str">
            <v>§111-22A</v>
          </cell>
          <cell r="C83" t="str">
            <v>§ì th¼ng</v>
          </cell>
          <cell r="E83" t="str">
            <v/>
          </cell>
          <cell r="F83" t="str">
            <v/>
          </cell>
          <cell r="G83">
            <v>260</v>
          </cell>
          <cell r="H83">
            <v>18950</v>
          </cell>
          <cell r="L83" t="str">
            <v>3§D-1</v>
          </cell>
          <cell r="N83" t="str">
            <v>§S-1</v>
          </cell>
          <cell r="O83" t="str">
            <v>6CR4-22</v>
          </cell>
          <cell r="P83" t="str">
            <v>2CR2-9</v>
          </cell>
          <cell r="R83" t="str">
            <v>4T30-18</v>
          </cell>
          <cell r="S83" t="str">
            <v>4BL36-282</v>
          </cell>
          <cell r="T83" t="str">
            <v>RS4</v>
          </cell>
        </row>
        <row r="84">
          <cell r="B84" t="str">
            <v>§111-22A</v>
          </cell>
          <cell r="C84" t="str">
            <v>§ì th¼ng</v>
          </cell>
          <cell r="E84" t="str">
            <v/>
          </cell>
          <cell r="F84" t="str">
            <v/>
          </cell>
          <cell r="G84">
            <v>225</v>
          </cell>
          <cell r="H84">
            <v>19175</v>
          </cell>
          <cell r="L84" t="str">
            <v>3§D-1</v>
          </cell>
          <cell r="N84" t="str">
            <v>§S-1</v>
          </cell>
          <cell r="O84" t="str">
            <v>6CR4-22</v>
          </cell>
          <cell r="P84" t="str">
            <v>2CR2-9</v>
          </cell>
          <cell r="R84" t="str">
            <v>4T30-18</v>
          </cell>
          <cell r="S84" t="str">
            <v>4BL36-282</v>
          </cell>
          <cell r="T84" t="str">
            <v>RS4</v>
          </cell>
        </row>
        <row r="85">
          <cell r="B85" t="str">
            <v>§T-20</v>
          </cell>
          <cell r="C85" t="str">
            <v>§ì th¼ng</v>
          </cell>
          <cell r="E85" t="str">
            <v/>
          </cell>
          <cell r="F85" t="str">
            <v/>
          </cell>
          <cell r="G85">
            <v>180</v>
          </cell>
          <cell r="H85">
            <v>19355</v>
          </cell>
          <cell r="L85" t="str">
            <v>3§D-1</v>
          </cell>
          <cell r="N85" t="str">
            <v>§S-1</v>
          </cell>
          <cell r="O85" t="str">
            <v>6CR4-22</v>
          </cell>
          <cell r="P85" t="str">
            <v>2CR2-9</v>
          </cell>
          <cell r="Q85" t="str">
            <v>XT-1,2,3</v>
          </cell>
          <cell r="R85" t="str">
            <v>M20-28</v>
          </cell>
          <cell r="T85" t="str">
            <v>R4</v>
          </cell>
        </row>
        <row r="86">
          <cell r="B86" t="str">
            <v>N111-20A</v>
          </cell>
          <cell r="C86" t="str">
            <v>NÐo gãc</v>
          </cell>
          <cell r="D86" t="str">
            <v>252400T</v>
          </cell>
          <cell r="E86">
            <v>18</v>
          </cell>
          <cell r="F86" t="str">
            <v>G18=25°24'00"T</v>
          </cell>
          <cell r="G86">
            <v>125</v>
          </cell>
          <cell r="H86">
            <v>19480</v>
          </cell>
          <cell r="K86" t="str">
            <v>6N§-1</v>
          </cell>
          <cell r="M86" t="str">
            <v>NS-1</v>
          </cell>
          <cell r="N86" t="str">
            <v>NS-2</v>
          </cell>
          <cell r="O86" t="str">
            <v>6CR4-22</v>
          </cell>
          <cell r="P86" t="str">
            <v>2CR2-9</v>
          </cell>
          <cell r="R86" t="str">
            <v>4T30-22</v>
          </cell>
          <cell r="S86" t="str">
            <v>8BL30-250</v>
          </cell>
          <cell r="T86" t="str">
            <v>RS4</v>
          </cell>
        </row>
        <row r="87">
          <cell r="B87" t="str">
            <v>§111-26B</v>
          </cell>
          <cell r="C87" t="str">
            <v>§ì th¼ng</v>
          </cell>
          <cell r="E87" t="str">
            <v/>
          </cell>
          <cell r="F87" t="str">
            <v/>
          </cell>
          <cell r="G87">
            <v>336</v>
          </cell>
          <cell r="H87">
            <v>19816</v>
          </cell>
          <cell r="I87">
            <v>322.38681765123408</v>
          </cell>
          <cell r="J87">
            <v>1741</v>
          </cell>
          <cell r="L87" t="str">
            <v>3§D-1</v>
          </cell>
          <cell r="N87" t="str">
            <v>§S-1</v>
          </cell>
          <cell r="O87" t="str">
            <v>6CR4-22</v>
          </cell>
          <cell r="P87" t="str">
            <v>2CR2-9</v>
          </cell>
          <cell r="R87" t="str">
            <v>4T30-18</v>
          </cell>
          <cell r="S87" t="str">
            <v>4BL42-282</v>
          </cell>
          <cell r="T87" t="str">
            <v>RS4</v>
          </cell>
        </row>
        <row r="88">
          <cell r="B88" t="str">
            <v>§111-22A</v>
          </cell>
          <cell r="C88" t="str">
            <v>§ì th¼ng</v>
          </cell>
          <cell r="E88" t="str">
            <v/>
          </cell>
          <cell r="F88" t="str">
            <v/>
          </cell>
          <cell r="G88">
            <v>410</v>
          </cell>
          <cell r="H88">
            <v>20226</v>
          </cell>
          <cell r="L88" t="str">
            <v>3§D-1</v>
          </cell>
          <cell r="N88" t="str">
            <v>§S-1</v>
          </cell>
          <cell r="O88" t="str">
            <v>6CR4-22</v>
          </cell>
          <cell r="P88" t="str">
            <v>2CR2-9</v>
          </cell>
          <cell r="R88" t="str">
            <v>4T30-18</v>
          </cell>
          <cell r="S88" t="str">
            <v>4BL36-282</v>
          </cell>
          <cell r="T88" t="str">
            <v>RS4</v>
          </cell>
        </row>
        <row r="89">
          <cell r="B89" t="str">
            <v>§111-22A</v>
          </cell>
          <cell r="C89" t="str">
            <v>§ì th¼ng</v>
          </cell>
          <cell r="E89" t="str">
            <v/>
          </cell>
          <cell r="F89" t="str">
            <v/>
          </cell>
          <cell r="G89">
            <v>175</v>
          </cell>
          <cell r="H89">
            <v>20401</v>
          </cell>
          <cell r="L89" t="str">
            <v>3§D-1</v>
          </cell>
          <cell r="N89" t="str">
            <v>§S-1</v>
          </cell>
          <cell r="O89" t="str">
            <v>6CR4-22</v>
          </cell>
          <cell r="P89" t="str">
            <v>2CR2-9</v>
          </cell>
          <cell r="R89" t="str">
            <v>4T30-18</v>
          </cell>
          <cell r="S89" t="str">
            <v>4BL36-282</v>
          </cell>
          <cell r="T89" t="str">
            <v>RS4</v>
          </cell>
        </row>
        <row r="90">
          <cell r="B90" t="str">
            <v>§111-22B</v>
          </cell>
          <cell r="C90" t="str">
            <v>§ì th¼ng</v>
          </cell>
          <cell r="E90" t="str">
            <v/>
          </cell>
          <cell r="F90" t="str">
            <v/>
          </cell>
          <cell r="G90">
            <v>375</v>
          </cell>
          <cell r="H90">
            <v>20776</v>
          </cell>
          <cell r="L90" t="str">
            <v>3§D-1</v>
          </cell>
          <cell r="N90" t="str">
            <v>§S-1</v>
          </cell>
          <cell r="O90" t="str">
            <v>6CR4-22</v>
          </cell>
          <cell r="P90" t="str">
            <v>2CR2-9</v>
          </cell>
          <cell r="R90" t="str">
            <v>4T30-18</v>
          </cell>
          <cell r="S90" t="str">
            <v>4BL42-282</v>
          </cell>
          <cell r="T90" t="str">
            <v>RS4</v>
          </cell>
        </row>
        <row r="91">
          <cell r="B91" t="str">
            <v>§111-26A</v>
          </cell>
          <cell r="C91" t="str">
            <v>§ì th¼ng</v>
          </cell>
          <cell r="E91" t="str">
            <v/>
          </cell>
          <cell r="F91" t="str">
            <v/>
          </cell>
          <cell r="G91">
            <v>200</v>
          </cell>
          <cell r="H91">
            <v>20976</v>
          </cell>
          <cell r="L91" t="str">
            <v>3§D-1</v>
          </cell>
          <cell r="N91" t="str">
            <v>§S-1</v>
          </cell>
          <cell r="O91" t="str">
            <v>6CR4-22</v>
          </cell>
          <cell r="P91" t="str">
            <v>2CR2-9</v>
          </cell>
          <cell r="R91" t="str">
            <v>4T30-18</v>
          </cell>
          <cell r="S91" t="str">
            <v>4BL36-282</v>
          </cell>
          <cell r="T91" t="str">
            <v>RS4</v>
          </cell>
        </row>
        <row r="92">
          <cell r="B92" t="str">
            <v>N111-20A</v>
          </cell>
          <cell r="C92" t="str">
            <v>NÐo gãc</v>
          </cell>
          <cell r="D92" t="str">
            <v>204700F</v>
          </cell>
          <cell r="E92">
            <v>19</v>
          </cell>
          <cell r="F92" t="str">
            <v>G19=20°47'00"F</v>
          </cell>
          <cell r="G92">
            <v>245</v>
          </cell>
          <cell r="H92">
            <v>21221</v>
          </cell>
          <cell r="K92" t="str">
            <v>6N§-1</v>
          </cell>
          <cell r="M92" t="str">
            <v>NS-1</v>
          </cell>
          <cell r="N92" t="str">
            <v>NS-2</v>
          </cell>
          <cell r="O92" t="str">
            <v>6CR4-22</v>
          </cell>
          <cell r="P92" t="str">
            <v>2CR2-9</v>
          </cell>
          <cell r="R92" t="str">
            <v>4T30-22</v>
          </cell>
          <cell r="S92" t="str">
            <v>8BL30-250</v>
          </cell>
          <cell r="T92" t="str">
            <v>RS4</v>
          </cell>
        </row>
        <row r="93">
          <cell r="B93" t="str">
            <v>§111-30A</v>
          </cell>
          <cell r="C93" t="str">
            <v>§ì th¼ng</v>
          </cell>
          <cell r="E93" t="str">
            <v/>
          </cell>
          <cell r="F93" t="str">
            <v/>
          </cell>
          <cell r="G93">
            <v>355</v>
          </cell>
          <cell r="H93">
            <v>21576</v>
          </cell>
          <cell r="I93">
            <v>288.53204177427989</v>
          </cell>
          <cell r="J93">
            <v>782</v>
          </cell>
          <cell r="L93" t="str">
            <v>3§D-1</v>
          </cell>
          <cell r="N93" t="str">
            <v>§S-1</v>
          </cell>
          <cell r="O93" t="str">
            <v>6CR4-22</v>
          </cell>
          <cell r="P93" t="str">
            <v>2CR2-9</v>
          </cell>
          <cell r="R93" t="str">
            <v>4T30-18</v>
          </cell>
          <cell r="S93" t="str">
            <v>4BL36-282</v>
          </cell>
          <cell r="T93" t="str">
            <v>RS2</v>
          </cell>
        </row>
        <row r="94">
          <cell r="B94" t="str">
            <v>§111-30A</v>
          </cell>
          <cell r="C94" t="str">
            <v>§ì th¼ng</v>
          </cell>
          <cell r="E94" t="str">
            <v/>
          </cell>
          <cell r="F94" t="str">
            <v/>
          </cell>
          <cell r="G94">
            <v>240</v>
          </cell>
          <cell r="H94">
            <v>21816</v>
          </cell>
          <cell r="L94" t="str">
            <v>3§D-1</v>
          </cell>
          <cell r="N94" t="str">
            <v>§S-1</v>
          </cell>
          <cell r="O94" t="str">
            <v>6CR4-22</v>
          </cell>
          <cell r="P94" t="str">
            <v>2CR2-9</v>
          </cell>
          <cell r="R94" t="str">
            <v>4T30-18</v>
          </cell>
          <cell r="S94" t="str">
            <v>4BL36-282</v>
          </cell>
          <cell r="T94" t="str">
            <v>RS2</v>
          </cell>
        </row>
        <row r="95">
          <cell r="B95" t="str">
            <v>N111-25A</v>
          </cell>
          <cell r="C95" t="str">
            <v>NÐo gãc</v>
          </cell>
          <cell r="D95" t="str">
            <v>061000T</v>
          </cell>
          <cell r="E95">
            <v>20</v>
          </cell>
          <cell r="F95" t="str">
            <v>G20=06°10'00"T</v>
          </cell>
          <cell r="G95">
            <v>187</v>
          </cell>
          <cell r="H95">
            <v>22003</v>
          </cell>
          <cell r="K95" t="str">
            <v>6N§-1</v>
          </cell>
          <cell r="M95" t="str">
            <v>NS-1</v>
          </cell>
          <cell r="N95" t="str">
            <v>NS-2</v>
          </cell>
          <cell r="O95" t="str">
            <v>6CR4-22</v>
          </cell>
          <cell r="P95" t="str">
            <v>2CR2-9</v>
          </cell>
          <cell r="R95" t="str">
            <v>4T30-18</v>
          </cell>
          <cell r="S95" t="str">
            <v>8BL30-250</v>
          </cell>
          <cell r="T95" t="str">
            <v>RS2</v>
          </cell>
        </row>
        <row r="96">
          <cell r="B96" t="str">
            <v>§111-26A</v>
          </cell>
          <cell r="C96" t="str">
            <v>§ì th¼ng</v>
          </cell>
          <cell r="E96" t="str">
            <v/>
          </cell>
          <cell r="F96" t="str">
            <v/>
          </cell>
          <cell r="G96">
            <v>185</v>
          </cell>
          <cell r="H96">
            <v>22188</v>
          </cell>
          <cell r="I96">
            <v>241.1897593182596</v>
          </cell>
          <cell r="J96">
            <v>700</v>
          </cell>
          <cell r="L96" t="str">
            <v>3§D-1</v>
          </cell>
          <cell r="N96" t="str">
            <v>§S-1</v>
          </cell>
          <cell r="O96" t="str">
            <v>6CR4-22</v>
          </cell>
          <cell r="P96" t="str">
            <v>2CR2-9</v>
          </cell>
          <cell r="R96" t="str">
            <v>4T30-18</v>
          </cell>
          <cell r="S96" t="str">
            <v>4BL36-282</v>
          </cell>
          <cell r="T96" t="str">
            <v>RS2</v>
          </cell>
        </row>
        <row r="97">
          <cell r="B97" t="str">
            <v>§111-22A</v>
          </cell>
          <cell r="C97" t="str">
            <v>§ì th¼ng</v>
          </cell>
          <cell r="E97" t="str">
            <v/>
          </cell>
          <cell r="F97" t="str">
            <v/>
          </cell>
          <cell r="G97">
            <v>270</v>
          </cell>
          <cell r="H97">
            <v>22458</v>
          </cell>
          <cell r="L97" t="str">
            <v>3§D-1</v>
          </cell>
          <cell r="N97" t="str">
            <v>§S-1</v>
          </cell>
          <cell r="O97" t="str">
            <v>6CR4-22</v>
          </cell>
          <cell r="P97" t="str">
            <v>2CR2-9</v>
          </cell>
          <cell r="R97" t="str">
            <v>4T27-15</v>
          </cell>
          <cell r="S97" t="str">
            <v>4BL36-282</v>
          </cell>
          <cell r="T97" t="str">
            <v>RS2</v>
          </cell>
        </row>
        <row r="98">
          <cell r="B98" t="str">
            <v>N111-25A</v>
          </cell>
          <cell r="C98" t="str">
            <v>NÐo gãc</v>
          </cell>
          <cell r="D98" t="str">
            <v>015400F</v>
          </cell>
          <cell r="E98">
            <v>21</v>
          </cell>
          <cell r="F98" t="str">
            <v>G21=01°54'00"F</v>
          </cell>
          <cell r="G98">
            <v>245</v>
          </cell>
          <cell r="H98">
            <v>22703</v>
          </cell>
          <cell r="K98" t="str">
            <v>6N§-1</v>
          </cell>
          <cell r="M98" t="str">
            <v>NS-1</v>
          </cell>
          <cell r="N98" t="str">
            <v>NS-2</v>
          </cell>
          <cell r="O98" t="str">
            <v>6CR4-22</v>
          </cell>
          <cell r="P98" t="str">
            <v>2CR2-9</v>
          </cell>
          <cell r="R98" t="str">
            <v>4T30-18</v>
          </cell>
          <cell r="S98" t="str">
            <v>8BL30-250</v>
          </cell>
          <cell r="T98" t="str">
            <v>RS2</v>
          </cell>
        </row>
        <row r="99">
          <cell r="B99" t="str">
            <v>§111-26A</v>
          </cell>
          <cell r="C99" t="str">
            <v>§ì th¼ng</v>
          </cell>
          <cell r="E99" t="str">
            <v/>
          </cell>
          <cell r="F99" t="str">
            <v/>
          </cell>
          <cell r="G99">
            <v>265</v>
          </cell>
          <cell r="H99">
            <v>22968</v>
          </cell>
          <cell r="I99">
            <v>216.10757531280447</v>
          </cell>
          <cell r="J99">
            <v>818</v>
          </cell>
          <cell r="L99" t="str">
            <v>3§D-1</v>
          </cell>
          <cell r="N99" t="str">
            <v>§S-1</v>
          </cell>
          <cell r="O99" t="str">
            <v>6CR4-22</v>
          </cell>
          <cell r="P99" t="str">
            <v>2CR2-9</v>
          </cell>
          <cell r="R99" t="str">
            <v>4T30-18</v>
          </cell>
          <cell r="S99" t="str">
            <v>4BL36-282</v>
          </cell>
          <cell r="T99" t="str">
            <v>RS2</v>
          </cell>
        </row>
        <row r="100">
          <cell r="B100" t="str">
            <v>§T-20</v>
          </cell>
          <cell r="C100" t="str">
            <v>§ì th¼ng</v>
          </cell>
          <cell r="E100" t="str">
            <v/>
          </cell>
          <cell r="F100" t="str">
            <v/>
          </cell>
          <cell r="G100">
            <v>215</v>
          </cell>
          <cell r="H100">
            <v>23183</v>
          </cell>
          <cell r="L100" t="str">
            <v>3§D-1</v>
          </cell>
          <cell r="N100" t="str">
            <v>§S-1</v>
          </cell>
          <cell r="O100" t="str">
            <v>6CR4-22</v>
          </cell>
          <cell r="P100" t="str">
            <v>2CR2-9</v>
          </cell>
          <cell r="Q100" t="str">
            <v>XT-1,2,3</v>
          </cell>
          <cell r="R100" t="str">
            <v>M26-36</v>
          </cell>
          <cell r="T100" t="str">
            <v>R4</v>
          </cell>
        </row>
        <row r="101">
          <cell r="B101" t="str">
            <v>§T-20</v>
          </cell>
          <cell r="C101" t="str">
            <v>§ì th¼ng</v>
          </cell>
          <cell r="E101" t="str">
            <v/>
          </cell>
          <cell r="F101" t="str">
            <v/>
          </cell>
          <cell r="G101">
            <v>170</v>
          </cell>
          <cell r="H101">
            <v>23353</v>
          </cell>
          <cell r="L101" t="str">
            <v>3§D-1</v>
          </cell>
          <cell r="N101" t="str">
            <v>§S-1</v>
          </cell>
          <cell r="O101" t="str">
            <v>6CR4-22</v>
          </cell>
          <cell r="P101" t="str">
            <v>2CR2-9</v>
          </cell>
          <cell r="Q101" t="str">
            <v>XT-1,2,3</v>
          </cell>
          <cell r="R101" t="str">
            <v>M22-30</v>
          </cell>
          <cell r="T101" t="str">
            <v>R4</v>
          </cell>
        </row>
        <row r="102">
          <cell r="B102" t="str">
            <v>N111-20A</v>
          </cell>
          <cell r="C102" t="str">
            <v>NÐo gãc</v>
          </cell>
          <cell r="D102" t="str">
            <v>112200F</v>
          </cell>
          <cell r="E102">
            <v>22</v>
          </cell>
          <cell r="F102" t="str">
            <v>G22=11°22'00"F</v>
          </cell>
          <cell r="G102">
            <v>168</v>
          </cell>
          <cell r="H102">
            <v>23521</v>
          </cell>
          <cell r="K102" t="str">
            <v>6N§-1</v>
          </cell>
          <cell r="M102" t="str">
            <v>NS-1</v>
          </cell>
          <cell r="N102" t="str">
            <v>NS-2</v>
          </cell>
          <cell r="O102" t="str">
            <v>6CR4-22</v>
          </cell>
          <cell r="P102" t="str">
            <v>2CR2-9</v>
          </cell>
          <cell r="R102" t="str">
            <v>4T30-18</v>
          </cell>
          <cell r="S102" t="str">
            <v>8BL30-250</v>
          </cell>
          <cell r="T102" t="str">
            <v>RS2</v>
          </cell>
        </row>
        <row r="103">
          <cell r="B103" t="str">
            <v>§T-20</v>
          </cell>
          <cell r="C103" t="str">
            <v>§ì th¼ng</v>
          </cell>
          <cell r="E103" t="str">
            <v/>
          </cell>
          <cell r="F103" t="str">
            <v/>
          </cell>
          <cell r="G103">
            <v>175</v>
          </cell>
          <cell r="H103">
            <v>23696</v>
          </cell>
          <cell r="I103">
            <v>181.78451509707313</v>
          </cell>
          <cell r="J103">
            <v>1269</v>
          </cell>
          <cell r="L103" t="str">
            <v>3§D-1</v>
          </cell>
          <cell r="N103" t="str">
            <v>§S-1</v>
          </cell>
          <cell r="O103" t="str">
            <v>6CR4-22</v>
          </cell>
          <cell r="P103" t="str">
            <v>2CR2-9</v>
          </cell>
          <cell r="Q103" t="str">
            <v>XT-1,2,3</v>
          </cell>
          <cell r="R103" t="str">
            <v>M22-30</v>
          </cell>
          <cell r="T103" t="str">
            <v>R4</v>
          </cell>
        </row>
        <row r="104">
          <cell r="B104" t="str">
            <v>§T-20</v>
          </cell>
          <cell r="C104" t="str">
            <v>§ì th¼ng</v>
          </cell>
          <cell r="E104" t="str">
            <v/>
          </cell>
          <cell r="F104" t="str">
            <v/>
          </cell>
          <cell r="G104">
            <v>190</v>
          </cell>
          <cell r="H104">
            <v>23886</v>
          </cell>
          <cell r="L104" t="str">
            <v>3§D-1</v>
          </cell>
          <cell r="N104" t="str">
            <v>§S-1</v>
          </cell>
          <cell r="O104" t="str">
            <v>6CR4-22</v>
          </cell>
          <cell r="P104" t="str">
            <v>2CR2-9</v>
          </cell>
          <cell r="Q104" t="str">
            <v>XT-1,2,3</v>
          </cell>
          <cell r="R104" t="str">
            <v>M22-30</v>
          </cell>
          <cell r="T104" t="str">
            <v>R4</v>
          </cell>
        </row>
        <row r="105">
          <cell r="B105" t="str">
            <v>§T-20</v>
          </cell>
          <cell r="C105" t="str">
            <v>§ì th¼ng</v>
          </cell>
          <cell r="E105" t="str">
            <v/>
          </cell>
          <cell r="F105" t="str">
            <v/>
          </cell>
          <cell r="G105">
            <v>185</v>
          </cell>
          <cell r="H105">
            <v>24071</v>
          </cell>
          <cell r="L105" t="str">
            <v>3§D-1</v>
          </cell>
          <cell r="N105" t="str">
            <v>§S-1</v>
          </cell>
          <cell r="O105" t="str">
            <v>6CR4-22</v>
          </cell>
          <cell r="P105" t="str">
            <v>2CR2-9</v>
          </cell>
          <cell r="Q105" t="str">
            <v>XT-1,2,3</v>
          </cell>
          <cell r="R105" t="str">
            <v>M22-30</v>
          </cell>
          <cell r="T105" t="str">
            <v>R4</v>
          </cell>
        </row>
        <row r="106">
          <cell r="B106" t="str">
            <v>§T-20</v>
          </cell>
          <cell r="C106" t="str">
            <v>§ì th¼ng</v>
          </cell>
          <cell r="E106" t="str">
            <v/>
          </cell>
          <cell r="F106" t="str">
            <v/>
          </cell>
          <cell r="G106">
            <v>185</v>
          </cell>
          <cell r="H106">
            <v>24256</v>
          </cell>
          <cell r="L106" t="str">
            <v>3§D-1</v>
          </cell>
          <cell r="N106" t="str">
            <v>§S-1</v>
          </cell>
          <cell r="O106" t="str">
            <v>6CR4-22</v>
          </cell>
          <cell r="P106" t="str">
            <v>2CR2-9</v>
          </cell>
          <cell r="Q106" t="str">
            <v>XT-1,2,3</v>
          </cell>
          <cell r="R106" t="str">
            <v>M22-30</v>
          </cell>
          <cell r="T106" t="str">
            <v>R4</v>
          </cell>
        </row>
        <row r="107">
          <cell r="B107" t="str">
            <v>§T-20</v>
          </cell>
          <cell r="C107" t="str">
            <v>§ì th¼ng</v>
          </cell>
          <cell r="E107" t="str">
            <v/>
          </cell>
          <cell r="F107" t="str">
            <v/>
          </cell>
          <cell r="G107">
            <v>185</v>
          </cell>
          <cell r="H107">
            <v>24441</v>
          </cell>
          <cell r="L107" t="str">
            <v>3§D-1</v>
          </cell>
          <cell r="N107" t="str">
            <v>§S-1</v>
          </cell>
          <cell r="O107" t="str">
            <v>6CR4-22</v>
          </cell>
          <cell r="P107" t="str">
            <v>2CR2-9</v>
          </cell>
          <cell r="Q107" t="str">
            <v>XT-1,2,3</v>
          </cell>
          <cell r="R107" t="str">
            <v>M22-30</v>
          </cell>
          <cell r="T107" t="str">
            <v>R4</v>
          </cell>
        </row>
        <row r="108">
          <cell r="B108" t="str">
            <v>§T-20</v>
          </cell>
          <cell r="C108" t="str">
            <v>§ì th¼ng</v>
          </cell>
          <cell r="E108" t="str">
            <v/>
          </cell>
          <cell r="F108" t="str">
            <v/>
          </cell>
          <cell r="G108">
            <v>165</v>
          </cell>
          <cell r="H108">
            <v>24606</v>
          </cell>
          <cell r="L108" t="str">
            <v>3§D-1</v>
          </cell>
          <cell r="N108" t="str">
            <v>§S-1</v>
          </cell>
          <cell r="O108" t="str">
            <v>6CR4-22</v>
          </cell>
          <cell r="P108" t="str">
            <v>2CR2-9</v>
          </cell>
          <cell r="Q108" t="str">
            <v>XT-1,2,3</v>
          </cell>
          <cell r="R108" t="str">
            <v>M22-30</v>
          </cell>
          <cell r="T108" t="str">
            <v>R4</v>
          </cell>
        </row>
        <row r="109">
          <cell r="B109" t="str">
            <v>N111-20A</v>
          </cell>
          <cell r="C109" t="str">
            <v>NÐo gãc</v>
          </cell>
          <cell r="D109" t="str">
            <v>020412F</v>
          </cell>
          <cell r="E109">
            <v>23</v>
          </cell>
          <cell r="F109" t="str">
            <v>G23=02°04'12"F</v>
          </cell>
          <cell r="G109">
            <v>184</v>
          </cell>
          <cell r="H109">
            <v>24790</v>
          </cell>
          <cell r="K109" t="str">
            <v>6N§-1</v>
          </cell>
          <cell r="M109" t="str">
            <v>NS-1</v>
          </cell>
          <cell r="N109" t="str">
            <v>NS-2</v>
          </cell>
          <cell r="O109" t="str">
            <v>6CR4-22</v>
          </cell>
          <cell r="P109" t="str">
            <v>2CR2-9</v>
          </cell>
          <cell r="R109" t="str">
            <v>4T30-18</v>
          </cell>
          <cell r="S109" t="str">
            <v>8BL30-250</v>
          </cell>
          <cell r="T109" t="str">
            <v>RS2</v>
          </cell>
        </row>
        <row r="110">
          <cell r="B110" t="str">
            <v>§111-22A</v>
          </cell>
          <cell r="C110" t="str">
            <v>§ì th¼ng</v>
          </cell>
          <cell r="E110" t="str">
            <v/>
          </cell>
          <cell r="F110" t="str">
            <v/>
          </cell>
          <cell r="G110">
            <v>211</v>
          </cell>
          <cell r="H110">
            <v>25001</v>
          </cell>
          <cell r="I110">
            <v>264.27173946303901</v>
          </cell>
          <cell r="J110">
            <v>746</v>
          </cell>
          <cell r="L110" t="str">
            <v>3§D-1</v>
          </cell>
          <cell r="N110" t="str">
            <v>§S-1</v>
          </cell>
          <cell r="O110" t="str">
            <v>6CR4-22</v>
          </cell>
          <cell r="P110" t="str">
            <v>2CR2-9</v>
          </cell>
          <cell r="R110" t="str">
            <v>4T27-15</v>
          </cell>
          <cell r="S110" t="str">
            <v>4BL36-282</v>
          </cell>
          <cell r="T110" t="str">
            <v>RS2</v>
          </cell>
        </row>
        <row r="111">
          <cell r="B111" t="str">
            <v>§111-30A</v>
          </cell>
          <cell r="C111" t="str">
            <v>§ì th¼ng</v>
          </cell>
          <cell r="E111" t="str">
            <v/>
          </cell>
          <cell r="F111" t="str">
            <v/>
          </cell>
          <cell r="G111">
            <v>320</v>
          </cell>
          <cell r="H111">
            <v>25321</v>
          </cell>
          <cell r="L111" t="str">
            <v>3§D-1</v>
          </cell>
          <cell r="N111" t="str">
            <v>§S-1</v>
          </cell>
          <cell r="O111" t="str">
            <v>6CR4-22</v>
          </cell>
          <cell r="P111" t="str">
            <v>2CR2-9</v>
          </cell>
          <cell r="R111" t="str">
            <v>4T30-18</v>
          </cell>
          <cell r="S111" t="str">
            <v>4BL36-282</v>
          </cell>
          <cell r="T111" t="str">
            <v>RS2</v>
          </cell>
        </row>
        <row r="112">
          <cell r="B112" t="str">
            <v>N111-20B</v>
          </cell>
          <cell r="C112" t="str">
            <v>NÐo gãc</v>
          </cell>
          <cell r="D112" t="str">
            <v>421942T</v>
          </cell>
          <cell r="E112">
            <v>24</v>
          </cell>
          <cell r="F112" t="str">
            <v>G24=42°19'42"T</v>
          </cell>
          <cell r="G112">
            <v>215</v>
          </cell>
          <cell r="H112">
            <v>25536</v>
          </cell>
          <cell r="K112" t="str">
            <v>6N§-1</v>
          </cell>
          <cell r="M112" t="str">
            <v>NS-1</v>
          </cell>
          <cell r="N112" t="str">
            <v>NS-2</v>
          </cell>
          <cell r="O112" t="str">
            <v>6CR4-22</v>
          </cell>
          <cell r="P112" t="str">
            <v>2CR2-9</v>
          </cell>
          <cell r="R112" t="str">
            <v>4T30-22</v>
          </cell>
          <cell r="S112" t="str">
            <v>8BL36-250</v>
          </cell>
          <cell r="T112" t="str">
            <v>RS2</v>
          </cell>
        </row>
        <row r="113">
          <cell r="B113" t="str">
            <v>§111-22A</v>
          </cell>
          <cell r="C113" t="str">
            <v>§ì th¼ng</v>
          </cell>
          <cell r="E113" t="str">
            <v/>
          </cell>
          <cell r="F113" t="str">
            <v/>
          </cell>
          <cell r="G113">
            <v>185</v>
          </cell>
          <cell r="H113">
            <v>25721</v>
          </cell>
          <cell r="I113">
            <v>318.9714987685947</v>
          </cell>
          <cell r="J113">
            <v>1574</v>
          </cell>
          <cell r="L113" t="str">
            <v>3§D-1</v>
          </cell>
          <cell r="N113" t="str">
            <v>§S-1</v>
          </cell>
          <cell r="O113" t="str">
            <v>6CR4-22</v>
          </cell>
          <cell r="P113" t="str">
            <v>2CR2-9</v>
          </cell>
          <cell r="R113" t="str">
            <v>4T30-18</v>
          </cell>
          <cell r="S113" t="str">
            <v>4BL36-282</v>
          </cell>
          <cell r="T113" t="str">
            <v>RS2</v>
          </cell>
        </row>
        <row r="114">
          <cell r="B114" t="str">
            <v>§111-22A</v>
          </cell>
          <cell r="C114" t="str">
            <v>§ì th¼ng</v>
          </cell>
          <cell r="E114" t="str">
            <v/>
          </cell>
          <cell r="F114" t="str">
            <v/>
          </cell>
          <cell r="G114">
            <v>225</v>
          </cell>
          <cell r="H114">
            <v>25946</v>
          </cell>
          <cell r="L114" t="str">
            <v>3§D-1</v>
          </cell>
          <cell r="N114" t="str">
            <v>§S-1</v>
          </cell>
          <cell r="O114" t="str">
            <v>6CR4-22</v>
          </cell>
          <cell r="P114" t="str">
            <v>2CR2-9</v>
          </cell>
          <cell r="R114" t="str">
            <v>4T27-15</v>
          </cell>
          <cell r="S114" t="str">
            <v>4BL36-282</v>
          </cell>
          <cell r="T114" t="str">
            <v>RS4</v>
          </cell>
        </row>
        <row r="115">
          <cell r="B115" t="str">
            <v>§T-20</v>
          </cell>
          <cell r="C115" t="str">
            <v>§ì th¼ng</v>
          </cell>
          <cell r="E115" t="str">
            <v/>
          </cell>
          <cell r="F115" t="str">
            <v/>
          </cell>
          <cell r="G115">
            <v>174</v>
          </cell>
          <cell r="H115">
            <v>26120</v>
          </cell>
          <cell r="L115" t="str">
            <v>3§D-1</v>
          </cell>
          <cell r="N115" t="str">
            <v>§S-1</v>
          </cell>
          <cell r="O115" t="str">
            <v>6CR4-22</v>
          </cell>
          <cell r="P115" t="str">
            <v>2CR2-9</v>
          </cell>
          <cell r="Q115" t="str">
            <v>XT-1,2,3</v>
          </cell>
          <cell r="R115" t="str">
            <v>M22-30</v>
          </cell>
          <cell r="T115" t="str">
            <v>R4</v>
          </cell>
        </row>
        <row r="116">
          <cell r="B116" t="str">
            <v>§111-22A</v>
          </cell>
          <cell r="C116" t="str">
            <v>§ì th¼ng</v>
          </cell>
          <cell r="E116" t="str">
            <v/>
          </cell>
          <cell r="F116" t="str">
            <v/>
          </cell>
          <cell r="G116">
            <v>184</v>
          </cell>
          <cell r="H116">
            <v>26304</v>
          </cell>
          <cell r="L116" t="str">
            <v>3§D-1</v>
          </cell>
          <cell r="N116" t="str">
            <v>§S-1</v>
          </cell>
          <cell r="O116" t="str">
            <v>6CR4-22</v>
          </cell>
          <cell r="P116" t="str">
            <v>2CR2-9</v>
          </cell>
          <cell r="R116" t="str">
            <v>4T27-15</v>
          </cell>
          <cell r="S116" t="str">
            <v>4BL36-282</v>
          </cell>
          <cell r="T116" t="str">
            <v>RS2</v>
          </cell>
        </row>
        <row r="117">
          <cell r="B117" t="str">
            <v>§111-22B</v>
          </cell>
          <cell r="C117" t="str">
            <v>§ì th¼ng</v>
          </cell>
          <cell r="E117" t="str">
            <v/>
          </cell>
          <cell r="F117" t="str">
            <v/>
          </cell>
          <cell r="G117">
            <v>400</v>
          </cell>
          <cell r="H117">
            <v>26704</v>
          </cell>
          <cell r="L117" t="str">
            <v>3§D-1</v>
          </cell>
          <cell r="N117" t="str">
            <v>§S-1</v>
          </cell>
          <cell r="O117" t="str">
            <v>6CR4-22</v>
          </cell>
          <cell r="P117" t="str">
            <v>2CR2-9</v>
          </cell>
          <cell r="R117" t="str">
            <v>4T30-18</v>
          </cell>
          <cell r="S117" t="str">
            <v>4BL42-282</v>
          </cell>
          <cell r="T117" t="str">
            <v>RS4</v>
          </cell>
        </row>
        <row r="118">
          <cell r="B118" t="str">
            <v>N111-25B</v>
          </cell>
          <cell r="C118" t="str">
            <v>NÐo gãc</v>
          </cell>
          <cell r="D118" t="str">
            <v>360224F</v>
          </cell>
          <cell r="E118">
            <v>25</v>
          </cell>
          <cell r="F118" t="str">
            <v>G25=36°02'24"F</v>
          </cell>
          <cell r="G118">
            <v>406</v>
          </cell>
          <cell r="H118">
            <v>27110</v>
          </cell>
          <cell r="K118" t="str">
            <v>6N§-1</v>
          </cell>
          <cell r="M118" t="str">
            <v>NS-1</v>
          </cell>
          <cell r="N118" t="str">
            <v>NS-2</v>
          </cell>
          <cell r="O118" t="str">
            <v>9CR4-22</v>
          </cell>
          <cell r="P118" t="str">
            <v>3CR2-9</v>
          </cell>
          <cell r="R118" t="str">
            <v>4T30-22</v>
          </cell>
          <cell r="S118" t="str">
            <v>8BL36-250</v>
          </cell>
          <cell r="T118" t="str">
            <v>RS4</v>
          </cell>
        </row>
        <row r="119">
          <cell r="B119" t="str">
            <v>N111-25B</v>
          </cell>
          <cell r="C119" t="str">
            <v>NÐo gãc</v>
          </cell>
          <cell r="D119" t="str">
            <v>484248F</v>
          </cell>
          <cell r="E119">
            <v>26</v>
          </cell>
          <cell r="F119" t="str">
            <v>G26=48°42'48"F</v>
          </cell>
          <cell r="G119">
            <v>548</v>
          </cell>
          <cell r="H119">
            <v>27658</v>
          </cell>
          <cell r="I119">
            <v>548</v>
          </cell>
          <cell r="J119">
            <v>548</v>
          </cell>
          <cell r="K119" t="str">
            <v>6N§-1</v>
          </cell>
          <cell r="L119" t="str">
            <v>§D-1</v>
          </cell>
          <cell r="M119" t="str">
            <v>NS-1</v>
          </cell>
          <cell r="N119" t="str">
            <v>NS-2</v>
          </cell>
          <cell r="O119" t="str">
            <v>12CR4-22</v>
          </cell>
          <cell r="P119" t="str">
            <v>4CR2-9</v>
          </cell>
          <cell r="R119" t="str">
            <v>4T32-23</v>
          </cell>
          <cell r="S119" t="str">
            <v>8BL42-250</v>
          </cell>
          <cell r="T119" t="str">
            <v>RS4</v>
          </cell>
        </row>
        <row r="120">
          <cell r="B120" t="str">
            <v>N111-25A</v>
          </cell>
          <cell r="C120" t="str">
            <v>NÐo gãc</v>
          </cell>
          <cell r="D120" t="str">
            <v>214806T</v>
          </cell>
          <cell r="E120">
            <v>27</v>
          </cell>
          <cell r="F120" t="str">
            <v>G27=21°48'06"T</v>
          </cell>
          <cell r="G120">
            <v>517</v>
          </cell>
          <cell r="H120">
            <v>28175</v>
          </cell>
          <cell r="I120">
            <v>517</v>
          </cell>
          <cell r="J120">
            <v>517</v>
          </cell>
          <cell r="K120" t="str">
            <v>6N§-1</v>
          </cell>
          <cell r="M120" t="str">
            <v>NS-1</v>
          </cell>
          <cell r="N120" t="str">
            <v>NS-2</v>
          </cell>
          <cell r="O120" t="str">
            <v>6CR4-22</v>
          </cell>
          <cell r="P120" t="str">
            <v>2CR2-9</v>
          </cell>
          <cell r="R120" t="str">
            <v>4T30-22</v>
          </cell>
          <cell r="S120" t="str">
            <v>8BL30-250</v>
          </cell>
          <cell r="T120" t="str">
            <v>RS4</v>
          </cell>
        </row>
        <row r="121">
          <cell r="B121" t="str">
            <v>§111-30A</v>
          </cell>
          <cell r="C121" t="str">
            <v>§ì th¼ng</v>
          </cell>
          <cell r="E121" t="str">
            <v/>
          </cell>
          <cell r="F121" t="str">
            <v/>
          </cell>
          <cell r="G121">
            <v>335</v>
          </cell>
          <cell r="H121">
            <v>28510</v>
          </cell>
          <cell r="I121">
            <v>305.74662712775756</v>
          </cell>
          <cell r="J121">
            <v>599</v>
          </cell>
          <cell r="L121" t="str">
            <v>3§D-1</v>
          </cell>
          <cell r="N121" t="str">
            <v>§S-1</v>
          </cell>
          <cell r="O121" t="str">
            <v>6CR4-22</v>
          </cell>
          <cell r="P121" t="str">
            <v>2CR2-9</v>
          </cell>
          <cell r="R121" t="str">
            <v>4T30-22</v>
          </cell>
          <cell r="S121" t="str">
            <v>4BL36-282</v>
          </cell>
          <cell r="T121" t="str">
            <v>RS2</v>
          </cell>
        </row>
        <row r="122">
          <cell r="B122" t="str">
            <v>N111-20A</v>
          </cell>
          <cell r="C122" t="str">
            <v>NÐo gãc</v>
          </cell>
          <cell r="D122" t="str">
            <v>291400F</v>
          </cell>
          <cell r="E122">
            <v>28</v>
          </cell>
          <cell r="F122" t="str">
            <v>G28=29°14'00"F</v>
          </cell>
          <cell r="G122">
            <v>264</v>
          </cell>
          <cell r="H122">
            <v>28774</v>
          </cell>
          <cell r="K122" t="str">
            <v>6N§-1</v>
          </cell>
          <cell r="M122" t="str">
            <v>NS-1</v>
          </cell>
          <cell r="N122" t="str">
            <v>NS-2</v>
          </cell>
          <cell r="O122" t="str">
            <v>6CR4-22</v>
          </cell>
          <cell r="P122" t="str">
            <v>2CR2-9</v>
          </cell>
          <cell r="R122" t="str">
            <v>4T30-22</v>
          </cell>
          <cell r="S122" t="str">
            <v>8BL30-250</v>
          </cell>
          <cell r="T122" t="str">
            <v>RS2</v>
          </cell>
        </row>
        <row r="123">
          <cell r="B123" t="str">
            <v>§111-22A</v>
          </cell>
          <cell r="C123" t="str">
            <v>§ì th¼ng</v>
          </cell>
          <cell r="E123" t="str">
            <v/>
          </cell>
          <cell r="F123" t="str">
            <v/>
          </cell>
          <cell r="G123">
            <v>210</v>
          </cell>
          <cell r="H123">
            <v>28984</v>
          </cell>
          <cell r="I123">
            <v>215.17434791350013</v>
          </cell>
          <cell r="J123">
            <v>430</v>
          </cell>
          <cell r="L123" t="str">
            <v>3§D-1</v>
          </cell>
          <cell r="N123" t="str">
            <v>§S-1</v>
          </cell>
          <cell r="O123" t="str">
            <v>6CR4-22</v>
          </cell>
          <cell r="P123" t="str">
            <v>2CR2-9</v>
          </cell>
          <cell r="R123" t="str">
            <v>4T27-15</v>
          </cell>
          <cell r="S123" t="str">
            <v>4BL36-282</v>
          </cell>
          <cell r="T123" t="str">
            <v>RS2</v>
          </cell>
        </row>
        <row r="124">
          <cell r="B124" t="str">
            <v>N111-29A</v>
          </cell>
          <cell r="C124" t="str">
            <v>NÐo gãc</v>
          </cell>
          <cell r="D124" t="str">
            <v>083400T</v>
          </cell>
          <cell r="E124">
            <v>29</v>
          </cell>
          <cell r="F124" t="str">
            <v>G29=08°34'00"T</v>
          </cell>
          <cell r="G124">
            <v>220</v>
          </cell>
          <cell r="H124">
            <v>29204</v>
          </cell>
          <cell r="K124" t="str">
            <v>6N§-1</v>
          </cell>
          <cell r="M124" t="str">
            <v>NS-1</v>
          </cell>
          <cell r="N124" t="str">
            <v>NS-2</v>
          </cell>
          <cell r="O124" t="str">
            <v>6CR4-22</v>
          </cell>
          <cell r="P124" t="str">
            <v>2CR2-9</v>
          </cell>
          <cell r="R124" t="str">
            <v>4T30-18</v>
          </cell>
          <cell r="S124" t="str">
            <v>8BL30-250</v>
          </cell>
          <cell r="T124" t="str">
            <v>RS2</v>
          </cell>
        </row>
        <row r="125">
          <cell r="B125" t="str">
            <v>N111-29A</v>
          </cell>
          <cell r="C125" t="str">
            <v>NÐo gãc</v>
          </cell>
          <cell r="D125" t="str">
            <v>222430F</v>
          </cell>
          <cell r="E125">
            <v>30</v>
          </cell>
          <cell r="F125" t="str">
            <v>G30=22°24'30"F</v>
          </cell>
          <cell r="G125">
            <v>316</v>
          </cell>
          <cell r="H125">
            <v>29520</v>
          </cell>
          <cell r="I125">
            <v>316</v>
          </cell>
          <cell r="J125">
            <v>316</v>
          </cell>
          <cell r="K125" t="str">
            <v>6N§-1</v>
          </cell>
          <cell r="M125" t="str">
            <v>NS-1</v>
          </cell>
          <cell r="N125" t="str">
            <v>NS-2</v>
          </cell>
          <cell r="O125" t="str">
            <v>6CR4-22</v>
          </cell>
          <cell r="P125" t="str">
            <v>2CR2-9</v>
          </cell>
          <cell r="R125" t="str">
            <v>4T30-22</v>
          </cell>
          <cell r="S125" t="str">
            <v>8BL30-250</v>
          </cell>
          <cell r="T125" t="str">
            <v>RS2</v>
          </cell>
        </row>
        <row r="126">
          <cell r="B126" t="str">
            <v>§111-22A</v>
          </cell>
          <cell r="C126" t="str">
            <v>§ì th¼ng</v>
          </cell>
          <cell r="E126" t="str">
            <v/>
          </cell>
          <cell r="F126" t="str">
            <v/>
          </cell>
          <cell r="G126">
            <v>245</v>
          </cell>
          <cell r="H126">
            <v>29765</v>
          </cell>
          <cell r="I126">
            <v>234.23867094672352</v>
          </cell>
          <cell r="J126">
            <v>906</v>
          </cell>
          <cell r="L126" t="str">
            <v>3§D-1</v>
          </cell>
          <cell r="N126" t="str">
            <v>§S-1</v>
          </cell>
          <cell r="O126" t="str">
            <v>6CR4-22</v>
          </cell>
          <cell r="P126" t="str">
            <v>2CR2-9</v>
          </cell>
          <cell r="R126" t="str">
            <v>4T27-15</v>
          </cell>
          <cell r="S126" t="str">
            <v>4BL36-282</v>
          </cell>
          <cell r="T126" t="str">
            <v>RS2</v>
          </cell>
        </row>
        <row r="127">
          <cell r="B127" t="str">
            <v>§111-22A</v>
          </cell>
          <cell r="C127" t="str">
            <v>§ì th¼ng</v>
          </cell>
          <cell r="E127" t="str">
            <v/>
          </cell>
          <cell r="F127" t="str">
            <v/>
          </cell>
          <cell r="G127">
            <v>250</v>
          </cell>
          <cell r="H127">
            <v>30015</v>
          </cell>
          <cell r="L127" t="str">
            <v>3§D-1</v>
          </cell>
          <cell r="N127" t="str">
            <v>§S-1</v>
          </cell>
          <cell r="O127" t="str">
            <v>6CR4-22</v>
          </cell>
          <cell r="P127" t="str">
            <v>2CR2-9</v>
          </cell>
          <cell r="R127" t="str">
            <v>4T27-15</v>
          </cell>
          <cell r="S127" t="str">
            <v>4BL36-282</v>
          </cell>
          <cell r="T127" t="str">
            <v>RS2</v>
          </cell>
        </row>
        <row r="128">
          <cell r="B128" t="str">
            <v>§111-22A</v>
          </cell>
          <cell r="C128" t="str">
            <v>§ì th¼ng</v>
          </cell>
          <cell r="E128" t="str">
            <v/>
          </cell>
          <cell r="F128" t="str">
            <v/>
          </cell>
          <cell r="G128">
            <v>165</v>
          </cell>
          <cell r="H128">
            <v>30180</v>
          </cell>
          <cell r="L128" t="str">
            <v>3§D-1</v>
          </cell>
          <cell r="N128" t="str">
            <v>§S-1</v>
          </cell>
          <cell r="O128" t="str">
            <v>6CR4-22</v>
          </cell>
          <cell r="P128" t="str">
            <v>2CR2-9</v>
          </cell>
          <cell r="R128" t="str">
            <v>4T27-15</v>
          </cell>
          <cell r="S128" t="str">
            <v>4BL36-282</v>
          </cell>
          <cell r="T128" t="str">
            <v>RS2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defaultGridColor="0" view="pageBreakPreview" colorId="0" zoomScaleNormal="100" workbookViewId="0"/>
  </sheetViews>
  <sheetFormatPr defaultColWidth="9" defaultRowHeight="18.75"/>
  <sheetData/>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4" zoomScale="70" zoomScaleNormal="70" workbookViewId="0">
      <selection activeCell="A5" sqref="A5:D5"/>
    </sheetView>
  </sheetViews>
  <sheetFormatPr defaultColWidth="8" defaultRowHeight="18.75"/>
  <cols>
    <col min="1" max="1" width="2.109375" style="477" customWidth="1"/>
    <col min="2" max="2" width="6.33203125" style="477" customWidth="1"/>
    <col min="3" max="3" width="43.44140625" style="477" customWidth="1"/>
    <col min="4" max="4" width="19.77734375" style="478" customWidth="1"/>
    <col min="5" max="7" width="8" style="477"/>
    <col min="8" max="8" width="16.44140625" style="477" customWidth="1"/>
    <col min="9" max="9" width="10.44140625" style="477" bestFit="1" customWidth="1"/>
    <col min="10" max="16384" width="8" style="477"/>
  </cols>
  <sheetData>
    <row r="1" spans="1:12">
      <c r="A1" s="840" t="s">
        <v>287</v>
      </c>
      <c r="B1" s="840"/>
      <c r="C1" s="840"/>
      <c r="D1" s="840"/>
    </row>
    <row r="2" spans="1:12">
      <c r="A2" s="840" t="s">
        <v>536</v>
      </c>
      <c r="B2" s="840"/>
      <c r="C2" s="840"/>
      <c r="D2" s="840"/>
    </row>
    <row r="3" spans="1:12">
      <c r="A3" s="840" t="s">
        <v>537</v>
      </c>
      <c r="B3" s="840"/>
      <c r="C3" s="840"/>
      <c r="D3" s="840"/>
    </row>
    <row r="4" spans="1:12">
      <c r="A4" s="840" t="s">
        <v>538</v>
      </c>
      <c r="B4" s="840"/>
      <c r="C4" s="840"/>
      <c r="D4" s="840"/>
    </row>
    <row r="5" spans="1:12">
      <c r="A5" s="841" t="s">
        <v>802</v>
      </c>
      <c r="B5" s="841"/>
      <c r="C5" s="841"/>
      <c r="D5" s="841"/>
    </row>
    <row r="6" spans="1:12">
      <c r="D6" s="479" t="s">
        <v>288</v>
      </c>
    </row>
    <row r="7" spans="1:12">
      <c r="B7" s="480" t="s">
        <v>169</v>
      </c>
      <c r="C7" s="480" t="s">
        <v>73</v>
      </c>
      <c r="D7" s="481" t="s">
        <v>190</v>
      </c>
    </row>
    <row r="8" spans="1:12">
      <c r="B8" s="482" t="s">
        <v>76</v>
      </c>
      <c r="C8" s="483" t="s">
        <v>289</v>
      </c>
      <c r="D8" s="484">
        <f>D9+D10</f>
        <v>719108190</v>
      </c>
    </row>
    <row r="9" spans="1:12">
      <c r="B9" s="485">
        <v>1</v>
      </c>
      <c r="C9" s="486" t="s">
        <v>290</v>
      </c>
      <c r="D9" s="487">
        <f>'DT 2025 trình HĐ'!O306</f>
        <v>620108190</v>
      </c>
    </row>
    <row r="10" spans="1:12">
      <c r="B10" s="485">
        <v>2</v>
      </c>
      <c r="C10" s="486" t="s">
        <v>291</v>
      </c>
      <c r="D10" s="487">
        <f>'DT 2025 trình HĐ'!O308</f>
        <v>99000000</v>
      </c>
      <c r="E10" s="477" t="s">
        <v>769</v>
      </c>
    </row>
    <row r="11" spans="1:12">
      <c r="B11" s="482" t="s">
        <v>80</v>
      </c>
      <c r="C11" s="483" t="s">
        <v>533</v>
      </c>
      <c r="D11" s="484">
        <f>SUM(D12:D20)</f>
        <v>2578395000</v>
      </c>
      <c r="J11" s="477">
        <v>300</v>
      </c>
      <c r="K11" s="766">
        <f>J11*L15</f>
        <v>100</v>
      </c>
    </row>
    <row r="12" spans="1:12">
      <c r="B12" s="485">
        <v>1</v>
      </c>
      <c r="C12" s="486" t="s">
        <v>613</v>
      </c>
      <c r="D12" s="487">
        <f>'DT 2025 trình HĐ'!O307</f>
        <v>59670000</v>
      </c>
      <c r="J12" s="477">
        <v>300</v>
      </c>
      <c r="K12" s="766">
        <f>J12*L15</f>
        <v>100</v>
      </c>
    </row>
    <row r="13" spans="1:12">
      <c r="B13" s="485">
        <v>2</v>
      </c>
      <c r="C13" s="486" t="s">
        <v>603</v>
      </c>
      <c r="D13" s="487">
        <f>'DT 2025 trình HĐ'!O310</f>
        <v>80000000</v>
      </c>
      <c r="J13" s="477">
        <v>200</v>
      </c>
      <c r="K13" s="766">
        <f>J13*L15</f>
        <v>66.666666666666657</v>
      </c>
    </row>
    <row r="14" spans="1:12" ht="37.5">
      <c r="B14" s="485">
        <v>3</v>
      </c>
      <c r="C14" s="486" t="s">
        <v>539</v>
      </c>
      <c r="D14" s="487">
        <f>'DT 2025 trình HĐ'!O312</f>
        <v>599625000</v>
      </c>
      <c r="J14" s="477">
        <v>100</v>
      </c>
      <c r="K14" s="766">
        <f>J14*L15</f>
        <v>33.333333333333329</v>
      </c>
    </row>
    <row r="15" spans="1:12" ht="37.5">
      <c r="B15" s="485">
        <v>4</v>
      </c>
      <c r="C15" s="486" t="s">
        <v>540</v>
      </c>
      <c r="D15" s="487">
        <f>'DT 2025 trình HĐ'!O326</f>
        <v>359775000</v>
      </c>
      <c r="J15" s="477">
        <f>SUM(J11:J14)</f>
        <v>900</v>
      </c>
      <c r="K15" s="477">
        <f>100+90+60+50</f>
        <v>300</v>
      </c>
      <c r="L15" s="477">
        <f>K15/J15</f>
        <v>0.33333333333333331</v>
      </c>
    </row>
    <row r="16" spans="1:12" ht="37.5">
      <c r="B16" s="485">
        <v>5</v>
      </c>
      <c r="C16" s="486" t="s">
        <v>541</v>
      </c>
      <c r="D16" s="487">
        <f>'DT 2025 trình HĐ'!O320</f>
        <v>359775000</v>
      </c>
    </row>
    <row r="17" spans="2:5" ht="37.5">
      <c r="B17" s="485">
        <v>6</v>
      </c>
      <c r="C17" s="486" t="s">
        <v>542</v>
      </c>
      <c r="D17" s="487">
        <f>'DT 2025 trình HĐ'!O333</f>
        <v>359775000</v>
      </c>
    </row>
    <row r="18" spans="2:5" ht="37.5">
      <c r="B18" s="485">
        <v>7</v>
      </c>
      <c r="C18" s="486" t="s">
        <v>543</v>
      </c>
      <c r="D18" s="487">
        <f>'DT 2025 trình HĐ'!O339</f>
        <v>359775000</v>
      </c>
    </row>
    <row r="19" spans="2:5" ht="37.5">
      <c r="B19" s="485">
        <v>8</v>
      </c>
      <c r="C19" s="486" t="s">
        <v>544</v>
      </c>
      <c r="D19" s="487">
        <v>400000000</v>
      </c>
      <c r="E19" s="477" t="s">
        <v>772</v>
      </c>
    </row>
    <row r="20" spans="2:5" hidden="1">
      <c r="B20" s="485"/>
      <c r="C20" s="486" t="s">
        <v>480</v>
      </c>
      <c r="D20" s="487"/>
    </row>
    <row r="21" spans="2:5">
      <c r="B21" s="488" t="s">
        <v>83</v>
      </c>
      <c r="C21" s="489" t="s">
        <v>293</v>
      </c>
      <c r="D21" s="490">
        <f>'DT 2025 trình HĐ'!O309</f>
        <v>103165920</v>
      </c>
    </row>
    <row r="22" spans="2:5">
      <c r="B22" s="495"/>
      <c r="C22" s="496" t="s">
        <v>166</v>
      </c>
      <c r="D22" s="497">
        <f>ROUND(D8+D11+D21,-3)</f>
        <v>3400669000</v>
      </c>
    </row>
    <row r="23" spans="2:5" ht="26.25" customHeight="1">
      <c r="B23" s="842" t="e">
        <f ca="1">"Bằng chữ:  ("&amp;[62]!vnd(D22)&amp;")"</f>
        <v>#NAME?</v>
      </c>
      <c r="C23" s="842"/>
      <c r="D23" s="842"/>
    </row>
  </sheetData>
  <mergeCells count="6">
    <mergeCell ref="B23:D23"/>
    <mergeCell ref="A1:D1"/>
    <mergeCell ref="A2:D2"/>
    <mergeCell ref="A3:D3"/>
    <mergeCell ref="A4:D4"/>
    <mergeCell ref="A5:D5"/>
  </mergeCells>
  <printOptions horizontalCentered="1"/>
  <pageMargins left="0.2" right="0.2" top="0.75" bottom="0.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70" zoomScaleNormal="70" workbookViewId="0">
      <selection activeCell="A5" sqref="A5:D5"/>
    </sheetView>
  </sheetViews>
  <sheetFormatPr defaultColWidth="8" defaultRowHeight="18.75"/>
  <cols>
    <col min="1" max="1" width="2.109375" style="477" customWidth="1"/>
    <col min="2" max="2" width="6.33203125" style="477" customWidth="1"/>
    <col min="3" max="3" width="43.44140625" style="477" customWidth="1"/>
    <col min="4" max="4" width="19.77734375" style="478" customWidth="1"/>
    <col min="5" max="7" width="8" style="477"/>
    <col min="8" max="8" width="16.44140625" style="477" customWidth="1"/>
    <col min="9" max="9" width="10.44140625" style="477" bestFit="1" customWidth="1"/>
    <col min="10" max="16384" width="8" style="477"/>
  </cols>
  <sheetData>
    <row r="1" spans="1:8">
      <c r="A1" s="840" t="s">
        <v>287</v>
      </c>
      <c r="B1" s="840"/>
      <c r="C1" s="840"/>
      <c r="D1" s="840"/>
    </row>
    <row r="2" spans="1:8">
      <c r="A2" s="840" t="s">
        <v>562</v>
      </c>
      <c r="B2" s="840"/>
      <c r="C2" s="840"/>
      <c r="D2" s="840"/>
    </row>
    <row r="3" spans="1:8">
      <c r="A3" s="840" t="s">
        <v>563</v>
      </c>
      <c r="B3" s="840"/>
      <c r="C3" s="840"/>
      <c r="D3" s="840"/>
    </row>
    <row r="4" spans="1:8">
      <c r="A4" s="840" t="s">
        <v>564</v>
      </c>
      <c r="B4" s="840"/>
      <c r="C4" s="840"/>
      <c r="D4" s="840"/>
    </row>
    <row r="5" spans="1:8">
      <c r="A5" s="841" t="s">
        <v>802</v>
      </c>
      <c r="B5" s="841"/>
      <c r="C5" s="841"/>
      <c r="D5" s="841"/>
    </row>
    <row r="6" spans="1:8">
      <c r="D6" s="479" t="s">
        <v>288</v>
      </c>
    </row>
    <row r="7" spans="1:8">
      <c r="B7" s="480" t="s">
        <v>169</v>
      </c>
      <c r="C7" s="480" t="s">
        <v>73</v>
      </c>
      <c r="D7" s="481" t="s">
        <v>190</v>
      </c>
    </row>
    <row r="8" spans="1:8">
      <c r="B8" s="482" t="s">
        <v>76</v>
      </c>
      <c r="C8" s="483" t="s">
        <v>289</v>
      </c>
      <c r="D8" s="484">
        <f>D9+D10</f>
        <v>664317513</v>
      </c>
    </row>
    <row r="9" spans="1:8">
      <c r="B9" s="485">
        <v>1</v>
      </c>
      <c r="C9" s="486" t="s">
        <v>290</v>
      </c>
      <c r="D9" s="487">
        <f>'DT 2025 trình HĐ'!O287</f>
        <v>575217513</v>
      </c>
      <c r="H9" s="478">
        <f>D9+D10+D13+D14+D15+D29</f>
        <v>798337433</v>
      </c>
    </row>
    <row r="10" spans="1:8">
      <c r="B10" s="485">
        <v>2</v>
      </c>
      <c r="C10" s="486" t="s">
        <v>291</v>
      </c>
      <c r="D10" s="487">
        <f>'DT 2025 trình HĐ'!O291</f>
        <v>89100000</v>
      </c>
      <c r="E10" s="477" t="s">
        <v>775</v>
      </c>
    </row>
    <row r="11" spans="1:8">
      <c r="B11" s="482" t="s">
        <v>80</v>
      </c>
      <c r="C11" s="483" t="s">
        <v>533</v>
      </c>
      <c r="D11" s="484">
        <f>SUM(D12,D18,D26)</f>
        <v>3491000000</v>
      </c>
    </row>
    <row r="12" spans="1:8">
      <c r="B12" s="485">
        <v>1</v>
      </c>
      <c r="C12" s="486" t="s">
        <v>565</v>
      </c>
      <c r="D12" s="487">
        <f>SUM(D13:D17)</f>
        <v>2092000000</v>
      </c>
    </row>
    <row r="13" spans="1:8" ht="37.5">
      <c r="B13" s="500" t="s">
        <v>77</v>
      </c>
      <c r="C13" s="486" t="s">
        <v>770</v>
      </c>
      <c r="D13" s="487">
        <f>'DT 2025 trình HĐ'!O292</f>
        <v>15000000</v>
      </c>
    </row>
    <row r="14" spans="1:8" ht="56.25">
      <c r="B14" s="500" t="s">
        <v>77</v>
      </c>
      <c r="C14" s="486" t="s">
        <v>566</v>
      </c>
      <c r="D14" s="487">
        <f>'DT 2025 trình HĐ'!O296</f>
        <v>18000000</v>
      </c>
    </row>
    <row r="15" spans="1:8">
      <c r="B15" s="500" t="s">
        <v>77</v>
      </c>
      <c r="C15" s="486" t="s">
        <v>567</v>
      </c>
      <c r="D15" s="487">
        <f>'DT 2025 trình HĐ'!O293</f>
        <v>14000000</v>
      </c>
    </row>
    <row r="16" spans="1:8">
      <c r="B16" s="500" t="s">
        <v>77</v>
      </c>
      <c r="C16" s="486" t="s">
        <v>560</v>
      </c>
      <c r="D16" s="487">
        <f>'DT 2025 trình HĐ'!O294</f>
        <v>2000000000</v>
      </c>
    </row>
    <row r="17" spans="2:8">
      <c r="B17" s="500" t="s">
        <v>77</v>
      </c>
      <c r="C17" s="486" t="s">
        <v>774</v>
      </c>
      <c r="D17" s="487">
        <f>'DT 2025 trình HĐ'!O295</f>
        <v>45000000</v>
      </c>
    </row>
    <row r="18" spans="2:8">
      <c r="B18" s="485">
        <v>2</v>
      </c>
      <c r="C18" s="486" t="s">
        <v>180</v>
      </c>
      <c r="D18" s="487">
        <f>D19+D22+D24</f>
        <v>657000000</v>
      </c>
    </row>
    <row r="19" spans="2:8">
      <c r="B19" s="500" t="s">
        <v>77</v>
      </c>
      <c r="C19" s="486" t="s">
        <v>568</v>
      </c>
      <c r="D19" s="487">
        <f>D20+D21</f>
        <v>487000000</v>
      </c>
    </row>
    <row r="20" spans="2:8">
      <c r="B20" s="500" t="s">
        <v>149</v>
      </c>
      <c r="C20" s="498" t="s">
        <v>516</v>
      </c>
      <c r="D20" s="499">
        <f>'DT 2025 trình HĐ'!O390</f>
        <v>160000000</v>
      </c>
    </row>
    <row r="21" spans="2:8">
      <c r="B21" s="500" t="s">
        <v>149</v>
      </c>
      <c r="C21" s="498" t="s">
        <v>301</v>
      </c>
      <c r="D21" s="499">
        <f>'DT 2025 trình HĐ'!O391</f>
        <v>327000000</v>
      </c>
    </row>
    <row r="22" spans="2:8">
      <c r="B22" s="500" t="s">
        <v>77</v>
      </c>
      <c r="C22" s="486" t="s">
        <v>569</v>
      </c>
      <c r="D22" s="487">
        <f>D23</f>
        <v>130000000</v>
      </c>
    </row>
    <row r="23" spans="2:8">
      <c r="B23" s="500" t="s">
        <v>149</v>
      </c>
      <c r="C23" s="498" t="s">
        <v>508</v>
      </c>
      <c r="D23" s="499">
        <f>'DT 2025 trình HĐ'!O387</f>
        <v>130000000</v>
      </c>
    </row>
    <row r="24" spans="2:8">
      <c r="B24" s="500" t="s">
        <v>77</v>
      </c>
      <c r="C24" s="486" t="s">
        <v>570</v>
      </c>
      <c r="D24" s="487">
        <f>D25</f>
        <v>40000000</v>
      </c>
    </row>
    <row r="25" spans="2:8">
      <c r="B25" s="500" t="s">
        <v>149</v>
      </c>
      <c r="C25" s="498" t="s">
        <v>510</v>
      </c>
      <c r="D25" s="499">
        <f>'DT 2025 trình HĐ'!O389</f>
        <v>40000000</v>
      </c>
    </row>
    <row r="26" spans="2:8">
      <c r="B26" s="485">
        <v>3</v>
      </c>
      <c r="C26" s="486" t="s">
        <v>571</v>
      </c>
      <c r="D26" s="487">
        <f>D27</f>
        <v>742000000</v>
      </c>
    </row>
    <row r="27" spans="2:8">
      <c r="B27" s="485"/>
      <c r="C27" s="486" t="s">
        <v>572</v>
      </c>
      <c r="D27" s="487">
        <f>'DT 2025 trình HĐ'!O368</f>
        <v>742000000</v>
      </c>
    </row>
    <row r="28" spans="2:8" hidden="1">
      <c r="B28" s="485">
        <v>4</v>
      </c>
      <c r="C28" s="486" t="s">
        <v>480</v>
      </c>
      <c r="D28" s="487">
        <f>'DT 2025 trình HĐ'!O295</f>
        <v>45000000</v>
      </c>
    </row>
    <row r="29" spans="2:8">
      <c r="B29" s="488" t="s">
        <v>83</v>
      </c>
      <c r="C29" s="489" t="s">
        <v>293</v>
      </c>
      <c r="D29" s="490">
        <f>'DT 2025 trình HĐ'!O288</f>
        <v>87019920</v>
      </c>
      <c r="H29" s="478"/>
    </row>
    <row r="30" spans="2:8">
      <c r="B30" s="495"/>
      <c r="C30" s="496" t="s">
        <v>166</v>
      </c>
      <c r="D30" s="497">
        <f>ROUND(D8+D11+D29,-3)</f>
        <v>4242337000</v>
      </c>
    </row>
    <row r="31" spans="2:8">
      <c r="B31" s="843" t="s">
        <v>803</v>
      </c>
      <c r="C31" s="843"/>
      <c r="D31" s="843"/>
    </row>
  </sheetData>
  <mergeCells count="6">
    <mergeCell ref="B31:D31"/>
    <mergeCell ref="A1:D1"/>
    <mergeCell ref="A2:D2"/>
    <mergeCell ref="A3:D3"/>
    <mergeCell ref="A4:D4"/>
    <mergeCell ref="A5:D5"/>
  </mergeCells>
  <printOptions horizontalCentered="1"/>
  <pageMargins left="0.2" right="0.2" top="0.75" bottom="0.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28" zoomScale="70" zoomScaleNormal="70" workbookViewId="0">
      <selection activeCell="C43" sqref="C43"/>
    </sheetView>
  </sheetViews>
  <sheetFormatPr defaultColWidth="8" defaultRowHeight="18.75"/>
  <cols>
    <col min="1" max="1" width="2.109375" style="477" customWidth="1"/>
    <col min="2" max="2" width="6.33203125" style="477" customWidth="1"/>
    <col min="3" max="3" width="43.44140625" style="477" customWidth="1"/>
    <col min="4" max="4" width="15.33203125" style="478" bestFit="1" customWidth="1"/>
    <col min="5" max="5" width="8" style="477"/>
    <col min="6" max="6" width="15.33203125" style="477" customWidth="1"/>
    <col min="7" max="7" width="8" style="477"/>
    <col min="8" max="8" width="16.44140625" style="477" customWidth="1"/>
    <col min="9" max="9" width="10.44140625" style="477" bestFit="1" customWidth="1"/>
    <col min="10" max="16384" width="8" style="477"/>
  </cols>
  <sheetData>
    <row r="1" spans="1:8">
      <c r="A1" s="840" t="s">
        <v>287</v>
      </c>
      <c r="B1" s="840"/>
      <c r="C1" s="840"/>
      <c r="D1" s="840"/>
    </row>
    <row r="2" spans="1:8">
      <c r="A2" s="840" t="s">
        <v>573</v>
      </c>
      <c r="B2" s="840"/>
      <c r="C2" s="840"/>
      <c r="D2" s="840"/>
    </row>
    <row r="3" spans="1:8">
      <c r="A3" s="840" t="s">
        <v>574</v>
      </c>
      <c r="B3" s="840"/>
      <c r="C3" s="840"/>
      <c r="D3" s="840"/>
    </row>
    <row r="4" spans="1:8" ht="18" customHeight="1">
      <c r="A4" s="840" t="s">
        <v>547</v>
      </c>
      <c r="B4" s="840"/>
      <c r="C4" s="840"/>
      <c r="D4" s="840"/>
    </row>
    <row r="5" spans="1:8" ht="18" customHeight="1">
      <c r="A5" s="841" t="s">
        <v>802</v>
      </c>
      <c r="B5" s="841"/>
      <c r="C5" s="841"/>
      <c r="D5" s="841"/>
    </row>
    <row r="6" spans="1:8" ht="18" customHeight="1">
      <c r="D6" s="479" t="s">
        <v>288</v>
      </c>
    </row>
    <row r="7" spans="1:8">
      <c r="B7" s="480" t="s">
        <v>169</v>
      </c>
      <c r="C7" s="480" t="s">
        <v>73</v>
      </c>
      <c r="D7" s="481" t="s">
        <v>190</v>
      </c>
    </row>
    <row r="8" spans="1:8">
      <c r="B8" s="501" t="s">
        <v>76</v>
      </c>
      <c r="C8" s="502" t="s">
        <v>289</v>
      </c>
      <c r="D8" s="484">
        <f>D9+D10</f>
        <v>699597855</v>
      </c>
    </row>
    <row r="9" spans="1:8">
      <c r="B9" s="503">
        <v>1</v>
      </c>
      <c r="C9" s="504" t="s">
        <v>290</v>
      </c>
      <c r="D9" s="487">
        <f>'DT 2025 trình HĐ'!O277</f>
        <v>600597855</v>
      </c>
      <c r="H9" s="478">
        <f>D9+D10+D12+D13+D14+D16+D36</f>
        <v>1103576895</v>
      </c>
    </row>
    <row r="10" spans="1:8">
      <c r="B10" s="503">
        <v>2</v>
      </c>
      <c r="C10" s="504" t="s">
        <v>291</v>
      </c>
      <c r="D10" s="487">
        <f>'DT 2025 trình HĐ'!O280</f>
        <v>99000000</v>
      </c>
      <c r="E10" s="477" t="s">
        <v>769</v>
      </c>
    </row>
    <row r="11" spans="1:8">
      <c r="B11" s="501" t="s">
        <v>80</v>
      </c>
      <c r="C11" s="502" t="s">
        <v>533</v>
      </c>
      <c r="D11" s="484">
        <f>SUM(D12:D17,D21,D25,D35)</f>
        <v>6782854500</v>
      </c>
    </row>
    <row r="12" spans="1:8">
      <c r="B12" s="503">
        <v>1</v>
      </c>
      <c r="C12" s="504" t="s">
        <v>575</v>
      </c>
      <c r="D12" s="487">
        <f>'DT 2025 trình HĐ'!O278</f>
        <v>40950000</v>
      </c>
    </row>
    <row r="13" spans="1:8">
      <c r="B13" s="505">
        <v>2</v>
      </c>
      <c r="C13" s="504" t="s">
        <v>576</v>
      </c>
      <c r="D13" s="487">
        <f>'DT 2025 trình HĐ'!O281</f>
        <v>150000000</v>
      </c>
    </row>
    <row r="14" spans="1:8" ht="18" customHeight="1">
      <c r="B14" s="503">
        <v>3</v>
      </c>
      <c r="C14" s="504" t="s">
        <v>577</v>
      </c>
      <c r="D14" s="487">
        <f>'DT 2025 trình HĐ'!O282</f>
        <v>100000000</v>
      </c>
    </row>
    <row r="15" spans="1:8" hidden="1">
      <c r="B15" s="505">
        <v>4</v>
      </c>
      <c r="C15" s="504" t="s">
        <v>534</v>
      </c>
      <c r="D15" s="487">
        <f>'[59]DT 2025 trình HĐ'!O268</f>
        <v>0</v>
      </c>
    </row>
    <row r="16" spans="1:8" ht="49.5">
      <c r="B16" s="503">
        <v>4</v>
      </c>
      <c r="C16" s="504" t="s">
        <v>578</v>
      </c>
      <c r="D16" s="487">
        <f>'DT 2025 trình HĐ'!O285</f>
        <v>20000000</v>
      </c>
    </row>
    <row r="17" spans="2:6" hidden="1">
      <c r="B17" s="503">
        <v>5</v>
      </c>
      <c r="C17" s="504" t="s">
        <v>205</v>
      </c>
      <c r="F17" s="487">
        <f>F18+F19+F20</f>
        <v>1203000000</v>
      </c>
    </row>
    <row r="18" spans="2:6" ht="33" hidden="1">
      <c r="B18" s="505" t="s">
        <v>77</v>
      </c>
      <c r="C18" s="506" t="s">
        <v>246</v>
      </c>
      <c r="F18" s="499">
        <f>'DT 2025 trình HĐ'!O180</f>
        <v>400000000</v>
      </c>
    </row>
    <row r="19" spans="2:6" hidden="1">
      <c r="B19" s="505" t="s">
        <v>77</v>
      </c>
      <c r="C19" s="506" t="s">
        <v>579</v>
      </c>
      <c r="F19" s="499">
        <f>'DT 2025 trình HĐ'!O181</f>
        <v>395000000</v>
      </c>
    </row>
    <row r="20" spans="2:6" ht="33" hidden="1">
      <c r="B20" s="505" t="s">
        <v>77</v>
      </c>
      <c r="C20" s="506" t="s">
        <v>247</v>
      </c>
      <c r="F20" s="499">
        <f>'DT 2025 trình HĐ'!O182</f>
        <v>408000000</v>
      </c>
    </row>
    <row r="21" spans="2:6">
      <c r="B21" s="505">
        <v>5</v>
      </c>
      <c r="C21" s="504" t="s">
        <v>580</v>
      </c>
      <c r="D21" s="487">
        <f>SUM(D22:D24)</f>
        <v>143910000</v>
      </c>
    </row>
    <row r="22" spans="2:6">
      <c r="B22" s="505"/>
      <c r="C22" s="506" t="s">
        <v>486</v>
      </c>
      <c r="D22" s="499">
        <f>'DT 2025 trình HĐ'!O353</f>
        <v>143910000</v>
      </c>
    </row>
    <row r="23" spans="2:6" hidden="1">
      <c r="B23" s="505"/>
      <c r="C23" s="506" t="s">
        <v>487</v>
      </c>
      <c r="D23" s="499">
        <f>'DT 2025 trình HĐ'!O354</f>
        <v>0</v>
      </c>
    </row>
    <row r="24" spans="2:6" hidden="1">
      <c r="B24" s="505"/>
      <c r="C24" s="506" t="s">
        <v>488</v>
      </c>
      <c r="D24" s="499">
        <f>'DT 2025 trình HĐ'!O355</f>
        <v>0</v>
      </c>
    </row>
    <row r="25" spans="2:6">
      <c r="B25" s="505">
        <v>6</v>
      </c>
      <c r="C25" s="504" t="s">
        <v>571</v>
      </c>
      <c r="D25" s="487">
        <f>SUM(D26:D34)</f>
        <v>6327994500</v>
      </c>
    </row>
    <row r="26" spans="2:6" ht="33">
      <c r="B26" s="505"/>
      <c r="C26" s="506" t="s">
        <v>304</v>
      </c>
      <c r="D26" s="499">
        <f>'DT 2025 trình HĐ'!O358</f>
        <v>5874000000</v>
      </c>
    </row>
    <row r="27" spans="2:6">
      <c r="B27" s="505"/>
      <c r="C27" s="506" t="s">
        <v>305</v>
      </c>
      <c r="D27" s="499">
        <f>'DT 2025 trình HĐ'!O359</f>
        <v>111494500</v>
      </c>
    </row>
    <row r="28" spans="2:6" ht="33">
      <c r="B28" s="505"/>
      <c r="C28" s="506" t="s">
        <v>306</v>
      </c>
      <c r="D28" s="499">
        <f>'DT 2025 trình HĐ'!O360</f>
        <v>30000000</v>
      </c>
    </row>
    <row r="29" spans="2:6" ht="18" customHeight="1">
      <c r="B29" s="503"/>
      <c r="C29" s="506" t="s">
        <v>307</v>
      </c>
      <c r="D29" s="499">
        <f>'DT 2025 trình HĐ'!O361</f>
        <v>104000000</v>
      </c>
    </row>
    <row r="30" spans="2:6" hidden="1">
      <c r="B30" s="503"/>
      <c r="C30" s="506" t="s">
        <v>753</v>
      </c>
      <c r="D30" s="499">
        <f>'DT 2025 trình HĐ'!O362</f>
        <v>0</v>
      </c>
    </row>
    <row r="31" spans="2:6" ht="31.5" customHeight="1">
      <c r="B31" s="503"/>
      <c r="C31" s="506" t="s">
        <v>784</v>
      </c>
      <c r="D31" s="499">
        <f>'DT 2025 trình HĐ'!O363</f>
        <v>40500000</v>
      </c>
    </row>
    <row r="32" spans="2:6" ht="66" hidden="1">
      <c r="B32" s="503"/>
      <c r="C32" s="726" t="s">
        <v>757</v>
      </c>
      <c r="D32" s="499">
        <f>'DT 2025 trình HĐ'!O364</f>
        <v>0</v>
      </c>
    </row>
    <row r="33" spans="2:4">
      <c r="B33" s="503"/>
      <c r="C33" s="506" t="s">
        <v>758</v>
      </c>
      <c r="D33" s="499">
        <f>'DT 2025 trình HĐ'!O365</f>
        <v>41000000</v>
      </c>
    </row>
    <row r="34" spans="2:4" ht="39" customHeight="1">
      <c r="B34" s="503"/>
      <c r="C34" s="507" t="s">
        <v>581</v>
      </c>
      <c r="D34" s="499">
        <f>'DT 2025 trình HĐ'!O366</f>
        <v>127000000</v>
      </c>
    </row>
    <row r="35" spans="2:4" hidden="1">
      <c r="B35" s="505">
        <v>9</v>
      </c>
      <c r="C35" s="504" t="s">
        <v>480</v>
      </c>
      <c r="D35" s="487"/>
    </row>
    <row r="36" spans="2:4">
      <c r="B36" s="508" t="s">
        <v>83</v>
      </c>
      <c r="C36" s="509" t="s">
        <v>293</v>
      </c>
      <c r="D36" s="490">
        <f>'DT 2025 trình HĐ'!O279</f>
        <v>93029040.000000015</v>
      </c>
    </row>
    <row r="37" spans="2:4">
      <c r="B37" s="510"/>
      <c r="C37" s="511" t="s">
        <v>166</v>
      </c>
      <c r="D37" s="497">
        <f>ROUND(D8+D11+D36,-3)</f>
        <v>7575481000</v>
      </c>
    </row>
    <row r="38" spans="2:4" ht="21" customHeight="1">
      <c r="B38" s="844" t="s">
        <v>803</v>
      </c>
      <c r="C38" s="844"/>
      <c r="D38" s="844"/>
    </row>
    <row r="39" spans="2:4" ht="21" customHeight="1">
      <c r="B39" s="576"/>
      <c r="C39" s="576"/>
      <c r="D39" s="576"/>
    </row>
  </sheetData>
  <mergeCells count="6">
    <mergeCell ref="B38:D38"/>
    <mergeCell ref="A1:D1"/>
    <mergeCell ref="A2:D2"/>
    <mergeCell ref="A3:D3"/>
    <mergeCell ref="A4:D4"/>
    <mergeCell ref="A5:D5"/>
  </mergeCells>
  <printOptions horizontalCentered="1"/>
  <pageMargins left="0.2" right="0.2" top="0.75" bottom="0.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4" zoomScale="70" zoomScaleNormal="70" workbookViewId="0">
      <selection activeCell="C18" sqref="C18"/>
    </sheetView>
  </sheetViews>
  <sheetFormatPr defaultColWidth="8" defaultRowHeight="18.75"/>
  <cols>
    <col min="1" max="1" width="2.109375" style="477" customWidth="1"/>
    <col min="2" max="2" width="6.33203125" style="477" customWidth="1"/>
    <col min="3" max="3" width="43.44140625" style="477" customWidth="1"/>
    <col min="4" max="4" width="19.77734375" style="478" customWidth="1"/>
    <col min="5" max="7" width="8" style="477"/>
    <col min="8" max="8" width="16.44140625" style="477" customWidth="1"/>
    <col min="9" max="9" width="10.44140625" style="477" bestFit="1" customWidth="1"/>
    <col min="10" max="16384" width="8" style="477"/>
  </cols>
  <sheetData>
    <row r="1" spans="1:5" ht="27.75" customHeight="1">
      <c r="A1" s="840" t="s">
        <v>287</v>
      </c>
      <c r="B1" s="840"/>
      <c r="C1" s="840"/>
      <c r="D1" s="840"/>
    </row>
    <row r="2" spans="1:5">
      <c r="A2" s="840" t="s">
        <v>582</v>
      </c>
      <c r="B2" s="840"/>
      <c r="C2" s="840"/>
      <c r="D2" s="840"/>
    </row>
    <row r="3" spans="1:5">
      <c r="A3" s="840" t="s">
        <v>583</v>
      </c>
      <c r="B3" s="840"/>
      <c r="C3" s="840"/>
      <c r="D3" s="840"/>
    </row>
    <row r="4" spans="1:5">
      <c r="A4" s="840" t="s">
        <v>584</v>
      </c>
      <c r="B4" s="840"/>
      <c r="C4" s="840"/>
      <c r="D4" s="840"/>
    </row>
    <row r="5" spans="1:5">
      <c r="A5" s="841" t="s">
        <v>532</v>
      </c>
      <c r="B5" s="841"/>
      <c r="C5" s="841"/>
      <c r="D5" s="841"/>
    </row>
    <row r="6" spans="1:5" ht="24.75" customHeight="1">
      <c r="D6" s="479" t="s">
        <v>288</v>
      </c>
    </row>
    <row r="7" spans="1:5" ht="32.25" customHeight="1">
      <c r="B7" s="577" t="s">
        <v>169</v>
      </c>
      <c r="C7" s="577" t="s">
        <v>73</v>
      </c>
      <c r="D7" s="578" t="s">
        <v>190</v>
      </c>
    </row>
    <row r="8" spans="1:5" ht="32.25" customHeight="1">
      <c r="B8" s="480" t="s">
        <v>76</v>
      </c>
      <c r="C8" s="579" t="s">
        <v>289</v>
      </c>
      <c r="D8" s="580">
        <f>D9+D10</f>
        <v>606913335</v>
      </c>
    </row>
    <row r="9" spans="1:5" ht="32.25" customHeight="1">
      <c r="B9" s="485">
        <v>1</v>
      </c>
      <c r="C9" s="486" t="s">
        <v>290</v>
      </c>
      <c r="D9" s="487">
        <f>'DT 2025 trình HĐ'!O298</f>
        <v>517813335.00000006</v>
      </c>
    </row>
    <row r="10" spans="1:5" ht="32.25" customHeight="1">
      <c r="B10" s="485">
        <v>2</v>
      </c>
      <c r="C10" s="486" t="s">
        <v>291</v>
      </c>
      <c r="D10" s="487">
        <f>'DT 2025 trình HĐ'!O299</f>
        <v>89100000</v>
      </c>
      <c r="E10" s="477" t="s">
        <v>775</v>
      </c>
    </row>
    <row r="11" spans="1:5" ht="32.25" customHeight="1">
      <c r="B11" s="482" t="s">
        <v>80</v>
      </c>
      <c r="C11" s="483" t="s">
        <v>533</v>
      </c>
      <c r="D11" s="484">
        <f>SUM(D12:D14)</f>
        <v>142120000</v>
      </c>
    </row>
    <row r="12" spans="1:5" ht="32.25" customHeight="1">
      <c r="B12" s="485">
        <v>1</v>
      </c>
      <c r="C12" s="486" t="s">
        <v>575</v>
      </c>
      <c r="D12" s="487">
        <f>'DT 2025 trình HĐ'!O300</f>
        <v>42120000</v>
      </c>
    </row>
    <row r="13" spans="1:5" ht="31.5" customHeight="1">
      <c r="B13" s="500">
        <v>2</v>
      </c>
      <c r="C13" s="486" t="s">
        <v>585</v>
      </c>
      <c r="D13" s="487">
        <f>'DT 2025 trình HĐ'!O302</f>
        <v>100000000</v>
      </c>
    </row>
    <row r="14" spans="1:5" ht="32.25" hidden="1" customHeight="1">
      <c r="B14" s="500">
        <v>3</v>
      </c>
      <c r="C14" s="486" t="s">
        <v>480</v>
      </c>
      <c r="D14" s="487"/>
    </row>
    <row r="15" spans="1:5" ht="32.25" customHeight="1">
      <c r="B15" s="488" t="s">
        <v>83</v>
      </c>
      <c r="C15" s="489" t="s">
        <v>293</v>
      </c>
      <c r="D15" s="490">
        <f>'DT 2025 trình HĐ'!O303</f>
        <v>74889360</v>
      </c>
    </row>
    <row r="16" spans="1:5" ht="32.25" customHeight="1">
      <c r="B16" s="491"/>
      <c r="C16" s="492" t="s">
        <v>166</v>
      </c>
      <c r="D16" s="493">
        <f>ROUND(D8+D11+D15,-3)</f>
        <v>823923000</v>
      </c>
    </row>
    <row r="17" spans="2:4" ht="27.75" customHeight="1">
      <c r="B17" s="842" t="s">
        <v>803</v>
      </c>
      <c r="C17" s="842"/>
      <c r="D17" s="842"/>
    </row>
  </sheetData>
  <mergeCells count="6">
    <mergeCell ref="B17:D17"/>
    <mergeCell ref="A1:D1"/>
    <mergeCell ref="A2:D2"/>
    <mergeCell ref="A3:D3"/>
    <mergeCell ref="A4:D4"/>
    <mergeCell ref="A5:D5"/>
  </mergeCells>
  <printOptions horizontalCentered="1"/>
  <pageMargins left="0.2" right="0.2" top="0.75" bottom="0.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4"/>
  <sheetViews>
    <sheetView tabSelected="1" topLeftCell="AJ19" zoomScale="78" zoomScaleNormal="78" workbookViewId="0">
      <selection activeCell="AO29" sqref="AO29:AV29"/>
    </sheetView>
  </sheetViews>
  <sheetFormatPr defaultColWidth="7.88671875" defaultRowHeight="16.5"/>
  <cols>
    <col min="1" max="1" width="3.6640625" style="513" customWidth="1"/>
    <col min="2" max="2" width="27" style="513" customWidth="1"/>
    <col min="3" max="7" width="12.5546875" style="516" customWidth="1"/>
    <col min="8" max="8" width="9.88671875" style="513" customWidth="1"/>
    <col min="9" max="9" width="3" style="513" hidden="1" customWidth="1"/>
    <col min="10" max="10" width="1.88671875" style="513" customWidth="1"/>
    <col min="11" max="11" width="3.6640625" style="513" customWidth="1"/>
    <col min="12" max="12" width="27" style="513" customWidth="1"/>
    <col min="13" max="17" width="12.5546875" style="516" customWidth="1"/>
    <col min="18" max="18" width="7.88671875" style="513"/>
    <col min="19" max="20" width="3" style="513" customWidth="1"/>
    <col min="21" max="21" width="3.6640625" style="513" customWidth="1"/>
    <col min="22" max="22" width="27" style="513" customWidth="1"/>
    <col min="23" max="27" width="12.5546875" style="516" customWidth="1"/>
    <col min="28" max="28" width="7.88671875" style="513"/>
    <col min="29" max="29" width="0.44140625" style="513" customWidth="1"/>
    <col min="30" max="30" width="2.6640625" style="513" customWidth="1"/>
    <col min="31" max="31" width="3.6640625" style="513" customWidth="1"/>
    <col min="32" max="32" width="27" style="513" customWidth="1"/>
    <col min="33" max="37" width="12.5546875" style="516" customWidth="1"/>
    <col min="38" max="38" width="7.88671875" style="513"/>
    <col min="39" max="39" width="2.109375" style="513" hidden="1" customWidth="1"/>
    <col min="40" max="40" width="2.6640625" style="513" customWidth="1"/>
    <col min="41" max="41" width="3.6640625" style="513" customWidth="1"/>
    <col min="42" max="42" width="27" style="513" customWidth="1"/>
    <col min="43" max="47" width="12.5546875" style="516" customWidth="1"/>
    <col min="48" max="16384" width="7.88671875" style="513"/>
  </cols>
  <sheetData>
    <row r="1" spans="1:48" ht="18.75">
      <c r="A1" s="840" t="s">
        <v>287</v>
      </c>
      <c r="B1" s="840"/>
      <c r="C1" s="840"/>
      <c r="D1" s="840"/>
      <c r="E1" s="840"/>
      <c r="F1" s="840"/>
      <c r="G1" s="840"/>
      <c r="H1" s="840"/>
      <c r="I1" s="566"/>
      <c r="J1" s="566"/>
      <c r="K1" s="840" t="s">
        <v>287</v>
      </c>
      <c r="L1" s="840"/>
      <c r="M1" s="840"/>
      <c r="N1" s="840"/>
      <c r="O1" s="840"/>
      <c r="P1" s="840"/>
      <c r="Q1" s="840"/>
      <c r="R1" s="840"/>
      <c r="S1" s="566"/>
      <c r="T1" s="566"/>
      <c r="U1" s="840" t="s">
        <v>287</v>
      </c>
      <c r="V1" s="840"/>
      <c r="W1" s="840"/>
      <c r="X1" s="840"/>
      <c r="Y1" s="840"/>
      <c r="Z1" s="840"/>
      <c r="AA1" s="840"/>
      <c r="AB1" s="840"/>
      <c r="AC1" s="566"/>
      <c r="AD1" s="566"/>
      <c r="AE1" s="840" t="s">
        <v>287</v>
      </c>
      <c r="AF1" s="840"/>
      <c r="AG1" s="840"/>
      <c r="AH1" s="840"/>
      <c r="AI1" s="840"/>
      <c r="AJ1" s="840"/>
      <c r="AK1" s="840"/>
      <c r="AL1" s="840"/>
      <c r="AM1" s="566"/>
      <c r="AN1" s="566"/>
      <c r="AO1" s="512"/>
      <c r="AP1" s="512"/>
      <c r="AQ1" s="512"/>
      <c r="AR1" s="512"/>
      <c r="AS1" s="512"/>
      <c r="AT1" s="512"/>
      <c r="AU1" s="512"/>
      <c r="AV1" s="512"/>
    </row>
    <row r="2" spans="1:48" ht="18.75">
      <c r="A2" s="840" t="str">
        <f>"Đơn vị:    "&amp;UPPER('[59]DS đ.vị'!B2)</f>
        <v>Đơn vị:    TRƯỜNG MẦM NON 1/5</v>
      </c>
      <c r="B2" s="840"/>
      <c r="C2" s="840"/>
      <c r="D2" s="840"/>
      <c r="E2" s="840"/>
      <c r="F2" s="840"/>
      <c r="G2" s="840"/>
      <c r="H2" s="840"/>
      <c r="I2" s="566"/>
      <c r="J2" s="566"/>
      <c r="K2" s="840" t="str">
        <f>"Đơn vị:    "&amp;UPPER('[59]DS đ.vị'!B3)</f>
        <v>Đơn vị:    TRƯỜNG MẦM NON 1/6</v>
      </c>
      <c r="L2" s="840"/>
      <c r="M2" s="840"/>
      <c r="N2" s="840"/>
      <c r="O2" s="840"/>
      <c r="P2" s="840"/>
      <c r="Q2" s="840"/>
      <c r="R2" s="840"/>
      <c r="S2" s="566"/>
      <c r="T2" s="566"/>
      <c r="U2" s="840" t="str">
        <f>"Đơn vị:    "&amp;UPPER('[59]DS đ.vị'!B4)</f>
        <v>Đơn vị:    TRƯỜNG MẦM NON 3/2</v>
      </c>
      <c r="V2" s="840"/>
      <c r="W2" s="840"/>
      <c r="X2" s="840"/>
      <c r="Y2" s="840"/>
      <c r="Z2" s="840"/>
      <c r="AA2" s="840"/>
      <c r="AB2" s="840"/>
      <c r="AC2" s="566"/>
      <c r="AD2" s="566"/>
      <c r="AE2" s="840" t="str">
        <f>"Đơn vị:    "&amp;UPPER('[59]DS đ.vị'!B5)</f>
        <v>Đơn vị:    TRƯỜNG MẦM NON 30/4</v>
      </c>
      <c r="AF2" s="840"/>
      <c r="AG2" s="840"/>
      <c r="AH2" s="840"/>
      <c r="AI2" s="840"/>
      <c r="AJ2" s="840"/>
      <c r="AK2" s="840"/>
      <c r="AL2" s="840"/>
      <c r="AM2" s="566"/>
      <c r="AN2" s="566"/>
      <c r="AO2" s="512"/>
      <c r="AP2" s="512"/>
      <c r="AQ2" s="512"/>
      <c r="AR2" s="512"/>
      <c r="AS2" s="512"/>
      <c r="AT2" s="512"/>
      <c r="AU2" s="512"/>
      <c r="AV2" s="512"/>
    </row>
    <row r="3" spans="1:48" ht="18.75">
      <c r="A3" s="840" t="str">
        <f>"Mã QHNS:    "&amp;'[59]DS đ.vị'!C2</f>
        <v>Mã QHNS:    1123423</v>
      </c>
      <c r="B3" s="840"/>
      <c r="C3" s="840"/>
      <c r="D3" s="840"/>
      <c r="E3" s="840"/>
      <c r="F3" s="840"/>
      <c r="G3" s="840"/>
      <c r="H3" s="840"/>
      <c r="I3" s="566"/>
      <c r="J3" s="566"/>
      <c r="K3" s="840" t="str">
        <f>"Mã QHNS:    "&amp;'[59]DS đ.vị'!C3</f>
        <v>Mã QHNS:    1128105</v>
      </c>
      <c r="L3" s="840"/>
      <c r="M3" s="840"/>
      <c r="N3" s="840"/>
      <c r="O3" s="840"/>
      <c r="P3" s="840"/>
      <c r="Q3" s="840"/>
      <c r="R3" s="840"/>
      <c r="S3" s="566"/>
      <c r="T3" s="566"/>
      <c r="U3" s="840" t="str">
        <f>"Mã QHNS:    "&amp;'[59]DS đ.vị'!C4</f>
        <v>Mã QHNS:    1123424</v>
      </c>
      <c r="V3" s="840"/>
      <c r="W3" s="840"/>
      <c r="X3" s="840"/>
      <c r="Y3" s="840"/>
      <c r="Z3" s="840"/>
      <c r="AA3" s="840"/>
      <c r="AB3" s="840"/>
      <c r="AC3" s="566"/>
      <c r="AD3" s="566"/>
      <c r="AE3" s="840" t="str">
        <f>"Mã QHNS:    "&amp;'[59]DS đ.vị'!C5</f>
        <v>Mã QHNS:    1127952</v>
      </c>
      <c r="AF3" s="840"/>
      <c r="AG3" s="840"/>
      <c r="AH3" s="840"/>
      <c r="AI3" s="840"/>
      <c r="AJ3" s="840"/>
      <c r="AK3" s="840"/>
      <c r="AL3" s="840"/>
      <c r="AM3" s="566"/>
      <c r="AN3" s="566"/>
      <c r="AO3" s="512"/>
      <c r="AP3" s="512"/>
      <c r="AQ3" s="512"/>
      <c r="AR3" s="512"/>
      <c r="AS3" s="512"/>
      <c r="AT3" s="512"/>
      <c r="AU3" s="512"/>
      <c r="AV3" s="512"/>
    </row>
    <row r="4" spans="1:48" ht="18.75">
      <c r="A4" s="840" t="s">
        <v>586</v>
      </c>
      <c r="B4" s="840"/>
      <c r="C4" s="840"/>
      <c r="D4" s="840"/>
      <c r="E4" s="840"/>
      <c r="F4" s="840"/>
      <c r="G4" s="840"/>
      <c r="H4" s="840"/>
      <c r="I4" s="566"/>
      <c r="J4" s="566"/>
      <c r="K4" s="840" t="s">
        <v>586</v>
      </c>
      <c r="L4" s="840"/>
      <c r="M4" s="840"/>
      <c r="N4" s="840"/>
      <c r="O4" s="840"/>
      <c r="P4" s="840"/>
      <c r="Q4" s="840"/>
      <c r="R4" s="840"/>
      <c r="S4" s="566"/>
      <c r="T4" s="566"/>
      <c r="U4" s="840" t="s">
        <v>586</v>
      </c>
      <c r="V4" s="840"/>
      <c r="W4" s="840"/>
      <c r="X4" s="840"/>
      <c r="Y4" s="840"/>
      <c r="Z4" s="840"/>
      <c r="AA4" s="840"/>
      <c r="AB4" s="840"/>
      <c r="AC4" s="566"/>
      <c r="AD4" s="566"/>
      <c r="AE4" s="840" t="s">
        <v>586</v>
      </c>
      <c r="AF4" s="840"/>
      <c r="AG4" s="840"/>
      <c r="AH4" s="840"/>
      <c r="AI4" s="840"/>
      <c r="AJ4" s="840"/>
      <c r="AK4" s="840"/>
      <c r="AL4" s="840"/>
      <c r="AM4" s="566"/>
      <c r="AN4" s="566"/>
      <c r="AO4" s="512"/>
      <c r="AP4" s="512"/>
      <c r="AQ4" s="512"/>
      <c r="AR4" s="512"/>
      <c r="AS4" s="512"/>
      <c r="AT4" s="512"/>
      <c r="AU4" s="512"/>
      <c r="AV4" s="512"/>
    </row>
    <row r="5" spans="1:48" ht="18.75">
      <c r="A5" s="841" t="s">
        <v>802</v>
      </c>
      <c r="B5" s="841"/>
      <c r="C5" s="841"/>
      <c r="D5" s="841"/>
      <c r="E5" s="841"/>
      <c r="F5" s="841"/>
      <c r="G5" s="841"/>
      <c r="H5" s="841"/>
      <c r="I5" s="566"/>
      <c r="J5" s="566"/>
      <c r="K5" s="841" t="s">
        <v>802</v>
      </c>
      <c r="L5" s="841"/>
      <c r="M5" s="841"/>
      <c r="N5" s="841"/>
      <c r="O5" s="841"/>
      <c r="P5" s="841"/>
      <c r="Q5" s="841"/>
      <c r="R5" s="841"/>
      <c r="S5" s="566"/>
      <c r="T5" s="566"/>
      <c r="U5" s="841" t="s">
        <v>802</v>
      </c>
      <c r="V5" s="841"/>
      <c r="W5" s="841"/>
      <c r="X5" s="841"/>
      <c r="Y5" s="841"/>
      <c r="Z5" s="841"/>
      <c r="AA5" s="841"/>
      <c r="AB5" s="841"/>
      <c r="AC5" s="566"/>
      <c r="AD5" s="566"/>
      <c r="AE5" s="841" t="s">
        <v>802</v>
      </c>
      <c r="AF5" s="841"/>
      <c r="AG5" s="841"/>
      <c r="AH5" s="841"/>
      <c r="AI5" s="841"/>
      <c r="AJ5" s="841"/>
      <c r="AK5" s="841"/>
      <c r="AL5" s="841"/>
      <c r="AM5" s="567"/>
      <c r="AN5" s="567"/>
      <c r="AO5" s="514"/>
      <c r="AP5" s="514"/>
      <c r="AQ5" s="514"/>
      <c r="AR5" s="514"/>
      <c r="AS5" s="514"/>
      <c r="AT5" s="514"/>
      <c r="AU5" s="514"/>
      <c r="AV5" s="514"/>
    </row>
    <row r="6" spans="1:48" ht="18.75">
      <c r="A6" s="477"/>
      <c r="B6" s="477"/>
      <c r="C6" s="515"/>
      <c r="H6" s="479" t="s">
        <v>288</v>
      </c>
      <c r="I6" s="566"/>
      <c r="J6" s="566"/>
      <c r="K6" s="477"/>
      <c r="L6" s="477"/>
      <c r="M6" s="515"/>
      <c r="R6" s="479" t="s">
        <v>288</v>
      </c>
      <c r="S6" s="566"/>
      <c r="T6" s="566"/>
      <c r="U6" s="477"/>
      <c r="V6" s="477"/>
      <c r="W6" s="515"/>
      <c r="AB6" s="479" t="s">
        <v>288</v>
      </c>
      <c r="AC6" s="566"/>
      <c r="AD6" s="566"/>
      <c r="AE6" s="477"/>
      <c r="AF6" s="477"/>
      <c r="AG6" s="515"/>
      <c r="AL6" s="479" t="s">
        <v>288</v>
      </c>
      <c r="AM6" s="479"/>
      <c r="AN6" s="479"/>
      <c r="AO6" s="477"/>
      <c r="AP6" s="477"/>
      <c r="AQ6" s="515"/>
      <c r="AV6" s="479"/>
    </row>
    <row r="7" spans="1:48" ht="18.75">
      <c r="A7" s="845" t="s">
        <v>169</v>
      </c>
      <c r="B7" s="845" t="s">
        <v>73</v>
      </c>
      <c r="C7" s="846" t="s">
        <v>587</v>
      </c>
      <c r="D7" s="846" t="s">
        <v>161</v>
      </c>
      <c r="E7" s="846"/>
      <c r="F7" s="846" t="s">
        <v>588</v>
      </c>
      <c r="G7" s="846" t="s">
        <v>589</v>
      </c>
      <c r="H7" s="845" t="s">
        <v>162</v>
      </c>
      <c r="I7" s="566"/>
      <c r="J7" s="566"/>
      <c r="K7" s="845" t="s">
        <v>169</v>
      </c>
      <c r="L7" s="845" t="s">
        <v>73</v>
      </c>
      <c r="M7" s="846" t="s">
        <v>587</v>
      </c>
      <c r="N7" s="846" t="s">
        <v>161</v>
      </c>
      <c r="O7" s="846"/>
      <c r="P7" s="846" t="s">
        <v>588</v>
      </c>
      <c r="Q7" s="846" t="s">
        <v>589</v>
      </c>
      <c r="R7" s="845" t="s">
        <v>162</v>
      </c>
      <c r="S7" s="566"/>
      <c r="T7" s="566"/>
      <c r="U7" s="845" t="s">
        <v>169</v>
      </c>
      <c r="V7" s="845" t="s">
        <v>73</v>
      </c>
      <c r="W7" s="846" t="s">
        <v>587</v>
      </c>
      <c r="X7" s="846" t="s">
        <v>161</v>
      </c>
      <c r="Y7" s="846"/>
      <c r="Z7" s="846" t="s">
        <v>588</v>
      </c>
      <c r="AA7" s="846" t="s">
        <v>589</v>
      </c>
      <c r="AB7" s="845" t="s">
        <v>162</v>
      </c>
      <c r="AC7" s="566"/>
      <c r="AD7" s="566"/>
      <c r="AE7" s="845" t="s">
        <v>169</v>
      </c>
      <c r="AF7" s="845" t="s">
        <v>73</v>
      </c>
      <c r="AG7" s="846" t="s">
        <v>587</v>
      </c>
      <c r="AH7" s="846" t="s">
        <v>161</v>
      </c>
      <c r="AI7" s="846"/>
      <c r="AJ7" s="846" t="s">
        <v>588</v>
      </c>
      <c r="AK7" s="846" t="s">
        <v>589</v>
      </c>
      <c r="AL7" s="845" t="s">
        <v>162</v>
      </c>
      <c r="AM7" s="525"/>
      <c r="AN7" s="525"/>
      <c r="AO7" s="517"/>
      <c r="AP7" s="517"/>
      <c r="AQ7" s="518"/>
      <c r="AR7" s="518"/>
      <c r="AS7" s="518"/>
      <c r="AT7" s="518"/>
      <c r="AU7" s="518"/>
      <c r="AV7" s="517"/>
    </row>
    <row r="8" spans="1:48" ht="25.5" customHeight="1">
      <c r="A8" s="845"/>
      <c r="B8" s="845"/>
      <c r="C8" s="846"/>
      <c r="D8" s="519" t="s">
        <v>590</v>
      </c>
      <c r="E8" s="519" t="s">
        <v>591</v>
      </c>
      <c r="F8" s="846"/>
      <c r="G8" s="846"/>
      <c r="H8" s="845"/>
      <c r="I8" s="566"/>
      <c r="J8" s="566"/>
      <c r="K8" s="845"/>
      <c r="L8" s="845"/>
      <c r="M8" s="846"/>
      <c r="N8" s="519" t="s">
        <v>590</v>
      </c>
      <c r="O8" s="519" t="s">
        <v>591</v>
      </c>
      <c r="P8" s="846"/>
      <c r="Q8" s="846"/>
      <c r="R8" s="845"/>
      <c r="S8" s="566"/>
      <c r="T8" s="566"/>
      <c r="U8" s="845"/>
      <c r="V8" s="845"/>
      <c r="W8" s="846"/>
      <c r="X8" s="519" t="s">
        <v>590</v>
      </c>
      <c r="Y8" s="519" t="s">
        <v>591</v>
      </c>
      <c r="Z8" s="846"/>
      <c r="AA8" s="846"/>
      <c r="AB8" s="845"/>
      <c r="AC8" s="566"/>
      <c r="AD8" s="566"/>
      <c r="AE8" s="845"/>
      <c r="AF8" s="845"/>
      <c r="AG8" s="846"/>
      <c r="AH8" s="519" t="s">
        <v>590</v>
      </c>
      <c r="AI8" s="519" t="s">
        <v>591</v>
      </c>
      <c r="AJ8" s="846"/>
      <c r="AK8" s="846"/>
      <c r="AL8" s="845"/>
      <c r="AM8" s="525"/>
      <c r="AN8" s="525"/>
      <c r="AO8" s="517"/>
      <c r="AP8" s="517"/>
      <c r="AQ8" s="518"/>
      <c r="AR8" s="520"/>
      <c r="AS8" s="520"/>
      <c r="AT8" s="518"/>
      <c r="AU8" s="518"/>
      <c r="AV8" s="517"/>
    </row>
    <row r="9" spans="1:48" ht="18.75">
      <c r="A9" s="521" t="s">
        <v>76</v>
      </c>
      <c r="B9" s="522" t="s">
        <v>289</v>
      </c>
      <c r="C9" s="523">
        <f>SUM(C10:C14)</f>
        <v>4943175000</v>
      </c>
      <c r="D9" s="523">
        <f>SUM(D10:D14)</f>
        <v>4723175000</v>
      </c>
      <c r="E9" s="523">
        <f>SUM(E10:E14)</f>
        <v>220000000</v>
      </c>
      <c r="F9" s="523">
        <f>SUM(F10:F14)</f>
        <v>2797209813</v>
      </c>
      <c r="G9" s="523">
        <f>SUM(G10:G14)</f>
        <v>2145965187</v>
      </c>
      <c r="H9" s="524"/>
      <c r="I9" s="566"/>
      <c r="J9" s="566"/>
      <c r="K9" s="521" t="s">
        <v>76</v>
      </c>
      <c r="L9" s="522" t="s">
        <v>289</v>
      </c>
      <c r="M9" s="523">
        <f>SUM(M10:M14)</f>
        <v>4958947500</v>
      </c>
      <c r="N9" s="523">
        <f>SUM(N10:N14)</f>
        <v>4958947500</v>
      </c>
      <c r="O9" s="523">
        <f>SUM(O10:O14)</f>
        <v>0</v>
      </c>
      <c r="P9" s="523">
        <f>SUM(P10:P14)</f>
        <v>2609937022</v>
      </c>
      <c r="Q9" s="523">
        <f>SUM(Q10:Q14)</f>
        <v>2349010478</v>
      </c>
      <c r="R9" s="524"/>
      <c r="S9" s="566"/>
      <c r="T9" s="566"/>
      <c r="U9" s="521" t="s">
        <v>76</v>
      </c>
      <c r="V9" s="522" t="s">
        <v>289</v>
      </c>
      <c r="W9" s="523">
        <f>SUM(W10:W14)</f>
        <v>5606025000</v>
      </c>
      <c r="X9" s="523">
        <f>SUM(X10:X14)</f>
        <v>5055025000</v>
      </c>
      <c r="Y9" s="523">
        <f>SUM(Y10:Y14)</f>
        <v>551000000</v>
      </c>
      <c r="Z9" s="523">
        <f>SUM(Z10:Z14)</f>
        <v>2932342344</v>
      </c>
      <c r="AA9" s="523">
        <f>SUM(AA10:AA14)</f>
        <v>2673682656</v>
      </c>
      <c r="AB9" s="524"/>
      <c r="AC9" s="566"/>
      <c r="AD9" s="566"/>
      <c r="AE9" s="521" t="s">
        <v>76</v>
      </c>
      <c r="AF9" s="522" t="s">
        <v>289</v>
      </c>
      <c r="AG9" s="523">
        <f>SUM(AG10:AG14)</f>
        <v>7085550000</v>
      </c>
      <c r="AH9" s="523">
        <f>SUM(AH10:AH14)</f>
        <v>7085550000</v>
      </c>
      <c r="AI9" s="523">
        <f>SUM(AI10:AI14)</f>
        <v>0</v>
      </c>
      <c r="AJ9" s="523">
        <f>SUM(AJ10:AJ14)</f>
        <v>3880511925</v>
      </c>
      <c r="AK9" s="523">
        <f>SUM(AK10:AK14)</f>
        <v>3205038075</v>
      </c>
      <c r="AL9" s="524"/>
      <c r="AM9" s="527"/>
      <c r="AN9" s="527"/>
      <c r="AO9" s="525"/>
      <c r="AP9" s="517"/>
      <c r="AQ9" s="526"/>
      <c r="AR9" s="526"/>
      <c r="AS9" s="526"/>
      <c r="AT9" s="526"/>
      <c r="AU9" s="526"/>
      <c r="AV9" s="527"/>
    </row>
    <row r="10" spans="1:48" ht="18.75">
      <c r="A10" s="528">
        <v>1</v>
      </c>
      <c r="B10" s="529" t="s">
        <v>592</v>
      </c>
      <c r="C10" s="530">
        <f>'[59]DT 2025 trình HĐ'!C15-220000000</f>
        <v>4491000000</v>
      </c>
      <c r="D10" s="530">
        <f>C10</f>
        <v>4491000000</v>
      </c>
      <c r="E10" s="530"/>
      <c r="F10" s="530">
        <f>'[59]DT 2025 trình HĐ'!M15</f>
        <v>2661542900</v>
      </c>
      <c r="G10" s="530">
        <f>C10-F10</f>
        <v>1829457100</v>
      </c>
      <c r="H10" s="531"/>
      <c r="I10" s="566"/>
      <c r="J10" s="566"/>
      <c r="K10" s="528">
        <v>1</v>
      </c>
      <c r="L10" s="529" t="s">
        <v>592</v>
      </c>
      <c r="M10" s="530">
        <f>'[59]DT 2025 trình HĐ'!C28</f>
        <v>4729385000</v>
      </c>
      <c r="N10" s="530">
        <f>M10</f>
        <v>4729385000</v>
      </c>
      <c r="O10" s="530"/>
      <c r="P10" s="530">
        <f>'[59]DT 2025 trình HĐ'!M28</f>
        <v>2455645502</v>
      </c>
      <c r="Q10" s="530">
        <f>M10-P10</f>
        <v>2273739498</v>
      </c>
      <c r="R10" s="531"/>
      <c r="S10" s="566"/>
      <c r="T10" s="566"/>
      <c r="U10" s="528">
        <v>1</v>
      </c>
      <c r="V10" s="529" t="s">
        <v>592</v>
      </c>
      <c r="W10" s="530">
        <f>'[59]DT 2025 trình HĐ'!C40</f>
        <v>4833000000</v>
      </c>
      <c r="X10" s="530">
        <f>W10</f>
        <v>4833000000</v>
      </c>
      <c r="Y10" s="530"/>
      <c r="Z10" s="530">
        <f>'[59]DT 2025 trình HĐ'!M40</f>
        <v>2805317211</v>
      </c>
      <c r="AA10" s="530">
        <f>W10-Z10</f>
        <v>2027682789</v>
      </c>
      <c r="AB10" s="531"/>
      <c r="AC10" s="566"/>
      <c r="AD10" s="566"/>
      <c r="AE10" s="528">
        <v>1</v>
      </c>
      <c r="AF10" s="529" t="s">
        <v>592</v>
      </c>
      <c r="AG10" s="530">
        <f>'[59]DT 2025 trình HĐ'!C55</f>
        <v>6796000000</v>
      </c>
      <c r="AH10" s="530">
        <f>AG10</f>
        <v>6796000000</v>
      </c>
      <c r="AI10" s="530"/>
      <c r="AJ10" s="530">
        <f>'[59]DT 2025 trình HĐ'!M55</f>
        <v>3723903048</v>
      </c>
      <c r="AK10" s="530">
        <f>AG10-AJ10</f>
        <v>3072096952</v>
      </c>
      <c r="AL10" s="531"/>
      <c r="AM10" s="535"/>
      <c r="AN10" s="535"/>
      <c r="AO10" s="532"/>
      <c r="AP10" s="533"/>
      <c r="AQ10" s="534"/>
      <c r="AR10" s="534"/>
      <c r="AS10" s="534"/>
      <c r="AT10" s="534"/>
      <c r="AU10" s="534"/>
      <c r="AV10" s="535"/>
    </row>
    <row r="11" spans="1:48" ht="25.5">
      <c r="A11" s="528">
        <v>2</v>
      </c>
      <c r="B11" s="529" t="s">
        <v>593</v>
      </c>
      <c r="C11" s="530">
        <f>'[59]DT 2025 trình HĐ'!C17</f>
        <v>95000000</v>
      </c>
      <c r="D11" s="530">
        <f>C11</f>
        <v>95000000</v>
      </c>
      <c r="E11" s="530"/>
      <c r="F11" s="530">
        <f>'[59]DT 2025 trình HĐ'!M17</f>
        <v>54517050</v>
      </c>
      <c r="G11" s="530">
        <f t="shared" ref="G11:G14" si="0">C11-F11</f>
        <v>40482950</v>
      </c>
      <c r="H11" s="531"/>
      <c r="I11" s="566"/>
      <c r="J11" s="566"/>
      <c r="K11" s="528">
        <v>2</v>
      </c>
      <c r="L11" s="529" t="s">
        <v>593</v>
      </c>
      <c r="M11" s="530">
        <f>'[59]DT 2025 trình HĐ'!C30</f>
        <v>85000000</v>
      </c>
      <c r="N11" s="530">
        <f>M11</f>
        <v>85000000</v>
      </c>
      <c r="O11" s="530"/>
      <c r="P11" s="530">
        <f>'[59]DT 2025 trình HĐ'!M30</f>
        <v>41605200</v>
      </c>
      <c r="Q11" s="530">
        <f>M11-P11</f>
        <v>43394800</v>
      </c>
      <c r="R11" s="531"/>
      <c r="S11" s="566"/>
      <c r="T11" s="566"/>
      <c r="U11" s="528">
        <v>2</v>
      </c>
      <c r="V11" s="529" t="s">
        <v>593</v>
      </c>
      <c r="W11" s="530">
        <f>'[59]DT 2025 trình HĐ'!C42</f>
        <v>79000000</v>
      </c>
      <c r="X11" s="530">
        <f>W11</f>
        <v>79000000</v>
      </c>
      <c r="Y11" s="530"/>
      <c r="Z11" s="530">
        <f>'[59]DT 2025 trình HĐ'!M42</f>
        <v>37018800</v>
      </c>
      <c r="AA11" s="530">
        <f>W11-Z11</f>
        <v>41981200</v>
      </c>
      <c r="AB11" s="531"/>
      <c r="AC11" s="566"/>
      <c r="AD11" s="566"/>
      <c r="AE11" s="528">
        <v>2</v>
      </c>
      <c r="AF11" s="529" t="s">
        <v>593</v>
      </c>
      <c r="AG11" s="530">
        <f>'[59]DT 2025 trình HĐ'!C57</f>
        <v>80000000</v>
      </c>
      <c r="AH11" s="530">
        <f>AG11</f>
        <v>80000000</v>
      </c>
      <c r="AI11" s="530"/>
      <c r="AJ11" s="530">
        <f>'[59]DT 2025 trình HĐ'!M57</f>
        <v>40807000</v>
      </c>
      <c r="AK11" s="530">
        <f>AG11-AJ11</f>
        <v>39193000</v>
      </c>
      <c r="AL11" s="531"/>
      <c r="AM11" s="535"/>
      <c r="AN11" s="535"/>
      <c r="AO11" s="532"/>
      <c r="AP11" s="533"/>
      <c r="AQ11" s="534"/>
      <c r="AR11" s="534"/>
      <c r="AS11" s="534"/>
      <c r="AT11" s="534"/>
      <c r="AU11" s="534"/>
      <c r="AV11" s="535"/>
    </row>
    <row r="12" spans="1:48" ht="18.75">
      <c r="A12" s="528">
        <v>3</v>
      </c>
      <c r="B12" s="529" t="s">
        <v>594</v>
      </c>
      <c r="C12" s="530">
        <f>'[59]DT 2025 trình HĐ'!C16</f>
        <v>118800000</v>
      </c>
      <c r="D12" s="530">
        <f>C12</f>
        <v>118800000</v>
      </c>
      <c r="E12" s="530"/>
      <c r="F12" s="530">
        <f>'[59]DT 2025 trình HĐ'!M16</f>
        <v>81149863</v>
      </c>
      <c r="G12" s="530">
        <f t="shared" si="0"/>
        <v>37650137</v>
      </c>
      <c r="H12" s="531"/>
      <c r="I12" s="566"/>
      <c r="J12" s="566"/>
      <c r="K12" s="528">
        <v>3</v>
      </c>
      <c r="L12" s="529" t="s">
        <v>594</v>
      </c>
      <c r="M12" s="530">
        <f>'[59]DT 2025 trình HĐ'!C29</f>
        <v>117000000</v>
      </c>
      <c r="N12" s="530">
        <f>M12</f>
        <v>117000000</v>
      </c>
      <c r="O12" s="530"/>
      <c r="P12" s="530">
        <f>'[59]DT 2025 trình HĐ'!M29</f>
        <v>100198820</v>
      </c>
      <c r="Q12" s="530">
        <f>M12-P12</f>
        <v>16801180</v>
      </c>
      <c r="R12" s="531"/>
      <c r="S12" s="566"/>
      <c r="T12" s="566"/>
      <c r="U12" s="528">
        <v>3</v>
      </c>
      <c r="V12" s="529" t="s">
        <v>594</v>
      </c>
      <c r="W12" s="530">
        <f>'[59]DT 2025 trình HĐ'!C41</f>
        <v>140400000</v>
      </c>
      <c r="X12" s="530">
        <f>W12</f>
        <v>140400000</v>
      </c>
      <c r="Y12" s="530"/>
      <c r="Z12" s="530">
        <f>'[59]DT 2025 trình HĐ'!M41</f>
        <v>90006333</v>
      </c>
      <c r="AA12" s="530">
        <f>W12-Z12</f>
        <v>50393667</v>
      </c>
      <c r="AB12" s="531"/>
      <c r="AC12" s="566"/>
      <c r="AD12" s="566"/>
      <c r="AE12" s="528">
        <v>3</v>
      </c>
      <c r="AF12" s="529" t="s">
        <v>594</v>
      </c>
      <c r="AG12" s="530">
        <f>'[59]DT 2025 trình HĐ'!C56</f>
        <v>172800000</v>
      </c>
      <c r="AH12" s="530">
        <f>AG12</f>
        <v>172800000</v>
      </c>
      <c r="AI12" s="530"/>
      <c r="AJ12" s="530">
        <f>'[59]DT 2025 trình HĐ'!M56</f>
        <v>79051877</v>
      </c>
      <c r="AK12" s="530">
        <f>AG12-AJ12</f>
        <v>93748123</v>
      </c>
      <c r="AL12" s="531"/>
      <c r="AM12" s="535"/>
      <c r="AN12" s="535"/>
      <c r="AO12" s="532"/>
      <c r="AP12" s="533"/>
      <c r="AQ12" s="534"/>
      <c r="AR12" s="534"/>
      <c r="AS12" s="534"/>
      <c r="AT12" s="534"/>
      <c r="AU12" s="534"/>
      <c r="AV12" s="535"/>
    </row>
    <row r="13" spans="1:48" ht="18.75">
      <c r="A13" s="528">
        <v>4</v>
      </c>
      <c r="B13" s="529" t="s">
        <v>595</v>
      </c>
      <c r="C13" s="530">
        <f>'[59]DT 2025 trình HĐ'!C24</f>
        <v>18375000</v>
      </c>
      <c r="D13" s="530">
        <f>C13</f>
        <v>18375000</v>
      </c>
      <c r="E13" s="530"/>
      <c r="F13" s="530">
        <f>'[59]DT 2025 trình HĐ'!M24</f>
        <v>0</v>
      </c>
      <c r="G13" s="530">
        <f t="shared" si="0"/>
        <v>18375000</v>
      </c>
      <c r="H13" s="531"/>
      <c r="I13" s="566"/>
      <c r="J13" s="566"/>
      <c r="K13" s="528">
        <v>4</v>
      </c>
      <c r="L13" s="529" t="s">
        <v>595</v>
      </c>
      <c r="M13" s="530">
        <f>'[59]DT 2025 trình HĐ'!C36</f>
        <v>27562500</v>
      </c>
      <c r="N13" s="530">
        <f>M13</f>
        <v>27562500</v>
      </c>
      <c r="O13" s="530"/>
      <c r="P13" s="530">
        <f>'[59]DT 2025 trình HĐ'!M36</f>
        <v>12487500</v>
      </c>
      <c r="Q13" s="530">
        <f>M13-P13</f>
        <v>15075000</v>
      </c>
      <c r="R13" s="531"/>
      <c r="S13" s="566"/>
      <c r="T13" s="566"/>
      <c r="U13" s="528">
        <v>4</v>
      </c>
      <c r="V13" s="529" t="s">
        <v>595</v>
      </c>
      <c r="W13" s="530">
        <f>'[59]DT 2025 trình HĐ'!C48</f>
        <v>2625000</v>
      </c>
      <c r="X13" s="530">
        <f>W13</f>
        <v>2625000</v>
      </c>
      <c r="Y13" s="530"/>
      <c r="Z13" s="530">
        <f>'[59]DT 2025 trình HĐ'!M48</f>
        <v>0</v>
      </c>
      <c r="AA13" s="530">
        <f>W13-Z13</f>
        <v>2625000</v>
      </c>
      <c r="AB13" s="531"/>
      <c r="AC13" s="566"/>
      <c r="AD13" s="566"/>
      <c r="AE13" s="528">
        <v>4</v>
      </c>
      <c r="AF13" s="529" t="s">
        <v>595</v>
      </c>
      <c r="AG13" s="530">
        <f>'[59]DT 2025 trình HĐ'!C62</f>
        <v>36750000</v>
      </c>
      <c r="AH13" s="530">
        <f>AG13</f>
        <v>36750000</v>
      </c>
      <c r="AI13" s="530"/>
      <c r="AJ13" s="530">
        <f>'[59]DT 2025 trình HĐ'!M62</f>
        <v>36750000</v>
      </c>
      <c r="AK13" s="530">
        <f>AG13-AJ13</f>
        <v>0</v>
      </c>
      <c r="AL13" s="531"/>
      <c r="AM13" s="535"/>
      <c r="AN13" s="535"/>
      <c r="AO13" s="532"/>
      <c r="AP13" s="533"/>
      <c r="AQ13" s="534"/>
      <c r="AR13" s="534"/>
      <c r="AS13" s="534"/>
      <c r="AT13" s="534"/>
      <c r="AU13" s="534"/>
      <c r="AV13" s="535"/>
    </row>
    <row r="14" spans="1:48" ht="18.75">
      <c r="A14" s="528">
        <v>5</v>
      </c>
      <c r="B14" s="529" t="s">
        <v>596</v>
      </c>
      <c r="C14" s="530">
        <v>220000000</v>
      </c>
      <c r="D14" s="530"/>
      <c r="E14" s="530">
        <f>C14</f>
        <v>220000000</v>
      </c>
      <c r="F14" s="530"/>
      <c r="G14" s="530">
        <f t="shared" si="0"/>
        <v>220000000</v>
      </c>
      <c r="H14" s="531"/>
      <c r="I14" s="566"/>
      <c r="J14" s="566"/>
      <c r="K14" s="528">
        <v>5</v>
      </c>
      <c r="L14" s="529" t="s">
        <v>596</v>
      </c>
      <c r="M14" s="530"/>
      <c r="N14" s="530">
        <f>M14</f>
        <v>0</v>
      </c>
      <c r="O14" s="530"/>
      <c r="P14" s="530"/>
      <c r="Q14" s="530">
        <f>M14-P14</f>
        <v>0</v>
      </c>
      <c r="R14" s="531"/>
      <c r="S14" s="566"/>
      <c r="T14" s="566"/>
      <c r="U14" s="528">
        <v>5</v>
      </c>
      <c r="V14" s="529" t="s">
        <v>596</v>
      </c>
      <c r="W14" s="530">
        <f>'[59]DT 2025 trình HĐ'!C50</f>
        <v>551000000</v>
      </c>
      <c r="X14" s="530"/>
      <c r="Y14" s="530">
        <f>W14</f>
        <v>551000000</v>
      </c>
      <c r="Z14" s="530">
        <f>'[59]DT 2025 trình HĐ'!M50</f>
        <v>0</v>
      </c>
      <c r="AA14" s="530">
        <f>W14-Z14</f>
        <v>551000000</v>
      </c>
      <c r="AB14" s="531"/>
      <c r="AC14" s="566"/>
      <c r="AD14" s="566"/>
      <c r="AE14" s="528">
        <v>5</v>
      </c>
      <c r="AF14" s="529" t="s">
        <v>596</v>
      </c>
      <c r="AG14" s="530">
        <f>'[59]DT 2025 trình HĐ'!K50</f>
        <v>0</v>
      </c>
      <c r="AH14" s="530"/>
      <c r="AI14" s="530">
        <f>AG14</f>
        <v>0</v>
      </c>
      <c r="AJ14" s="530">
        <f>'[59]DT 2025 trình HĐ'!M50</f>
        <v>0</v>
      </c>
      <c r="AK14" s="530">
        <f>AG14-AJ14</f>
        <v>0</v>
      </c>
      <c r="AL14" s="531"/>
      <c r="AM14" s="535"/>
      <c r="AN14" s="535"/>
      <c r="AO14" s="532"/>
      <c r="AP14" s="533"/>
      <c r="AQ14" s="534"/>
      <c r="AR14" s="534"/>
      <c r="AS14" s="534"/>
      <c r="AT14" s="534"/>
      <c r="AU14" s="534"/>
      <c r="AV14" s="535"/>
    </row>
    <row r="15" spans="1:48" ht="25.5">
      <c r="A15" s="536" t="s">
        <v>80</v>
      </c>
      <c r="B15" s="537" t="s">
        <v>597</v>
      </c>
      <c r="C15" s="538">
        <f>C16+C20</f>
        <v>146320000</v>
      </c>
      <c r="D15" s="538">
        <f>D16+D20</f>
        <v>0</v>
      </c>
      <c r="E15" s="538">
        <f>E16+E20</f>
        <v>146320000</v>
      </c>
      <c r="F15" s="538">
        <f>F16+F20</f>
        <v>78600000</v>
      </c>
      <c r="G15" s="538">
        <f>G16+G20</f>
        <v>67720000</v>
      </c>
      <c r="H15" s="539"/>
      <c r="I15" s="566"/>
      <c r="J15" s="566"/>
      <c r="K15" s="536" t="s">
        <v>80</v>
      </c>
      <c r="L15" s="537" t="s">
        <v>597</v>
      </c>
      <c r="M15" s="538">
        <f>M16+M20</f>
        <v>142865500</v>
      </c>
      <c r="N15" s="538">
        <f>N16+N20</f>
        <v>0</v>
      </c>
      <c r="O15" s="538">
        <f>O16+O20</f>
        <v>142865500</v>
      </c>
      <c r="P15" s="538">
        <f>P16+P20</f>
        <v>142865500</v>
      </c>
      <c r="Q15" s="538">
        <f>Q16+Q20</f>
        <v>0</v>
      </c>
      <c r="R15" s="539"/>
      <c r="S15" s="566"/>
      <c r="T15" s="566"/>
      <c r="U15" s="536" t="s">
        <v>80</v>
      </c>
      <c r="V15" s="537" t="s">
        <v>597</v>
      </c>
      <c r="W15" s="538">
        <f>W16+W21</f>
        <v>258789000</v>
      </c>
      <c r="X15" s="538">
        <f>X16+X21</f>
        <v>0</v>
      </c>
      <c r="Y15" s="538">
        <f>Y16+Y21</f>
        <v>258789000</v>
      </c>
      <c r="Z15" s="538">
        <f>Z16+Z21</f>
        <v>144121500</v>
      </c>
      <c r="AA15" s="538">
        <f>AA16+AA21</f>
        <v>114667500</v>
      </c>
      <c r="AB15" s="539"/>
      <c r="AC15" s="566"/>
      <c r="AD15" s="566"/>
      <c r="AE15" s="536" t="s">
        <v>80</v>
      </c>
      <c r="AF15" s="537" t="s">
        <v>597</v>
      </c>
      <c r="AG15" s="538">
        <f>AG16+AG20</f>
        <v>213950000</v>
      </c>
      <c r="AH15" s="538">
        <f>AH16+AH20</f>
        <v>0</v>
      </c>
      <c r="AI15" s="538">
        <f>AI16+AI20</f>
        <v>213950000</v>
      </c>
      <c r="AJ15" s="538">
        <f>AJ16+AJ20</f>
        <v>123550000</v>
      </c>
      <c r="AK15" s="538">
        <f>AK16+AK20</f>
        <v>90400000</v>
      </c>
      <c r="AL15" s="539"/>
      <c r="AM15" s="527"/>
      <c r="AN15" s="527"/>
      <c r="AO15" s="525"/>
      <c r="AP15" s="517"/>
      <c r="AQ15" s="526"/>
      <c r="AR15" s="526"/>
      <c r="AS15" s="526"/>
      <c r="AT15" s="526"/>
      <c r="AU15" s="526"/>
      <c r="AV15" s="527"/>
    </row>
    <row r="16" spans="1:48" ht="25.5">
      <c r="A16" s="540">
        <v>1</v>
      </c>
      <c r="B16" s="541" t="s">
        <v>598</v>
      </c>
      <c r="C16" s="542">
        <f>SUM(C17:C19)</f>
        <v>130720000</v>
      </c>
      <c r="D16" s="542">
        <f>SUM(D17:D19)</f>
        <v>0</v>
      </c>
      <c r="E16" s="542">
        <f>SUM(E17:E19)</f>
        <v>130720000</v>
      </c>
      <c r="F16" s="542">
        <f>SUM(F17:F19)</f>
        <v>63000000</v>
      </c>
      <c r="G16" s="542">
        <f>SUM(G17:G19)</f>
        <v>67720000</v>
      </c>
      <c r="H16" s="543"/>
      <c r="I16" s="566"/>
      <c r="J16" s="566"/>
      <c r="K16" s="540">
        <v>1</v>
      </c>
      <c r="L16" s="541" t="s">
        <v>598</v>
      </c>
      <c r="M16" s="542">
        <f>SUM(M17:M19)</f>
        <v>130265500</v>
      </c>
      <c r="N16" s="542">
        <f>SUM(N17:N19)</f>
        <v>0</v>
      </c>
      <c r="O16" s="542">
        <f>SUM(O17:O19)</f>
        <v>130265500</v>
      </c>
      <c r="P16" s="542">
        <f>SUM(P17:P19)</f>
        <v>130265500</v>
      </c>
      <c r="Q16" s="542">
        <f>SUM(Q17:Q19)</f>
        <v>0</v>
      </c>
      <c r="R16" s="543"/>
      <c r="S16" s="566"/>
      <c r="T16" s="566"/>
      <c r="U16" s="540">
        <v>1</v>
      </c>
      <c r="V16" s="541" t="s">
        <v>598</v>
      </c>
      <c r="W16" s="542">
        <f>SUM(W17:W20)</f>
        <v>243189000</v>
      </c>
      <c r="X16" s="542">
        <f>SUM(X17:X20)</f>
        <v>0</v>
      </c>
      <c r="Y16" s="542">
        <f>SUM(Y17:Y20)</f>
        <v>243189000</v>
      </c>
      <c r="Z16" s="542">
        <f>SUM(Z17:Z20)</f>
        <v>128521500</v>
      </c>
      <c r="AA16" s="542">
        <f>SUM(AA17:AA20)</f>
        <v>114667500</v>
      </c>
      <c r="AB16" s="543"/>
      <c r="AC16" s="566"/>
      <c r="AD16" s="566"/>
      <c r="AE16" s="540">
        <v>1</v>
      </c>
      <c r="AF16" s="541" t="s">
        <v>598</v>
      </c>
      <c r="AG16" s="542">
        <f>SUM(AG17:AG19)</f>
        <v>192950000</v>
      </c>
      <c r="AH16" s="542">
        <f>SUM(AH17:AH19)</f>
        <v>0</v>
      </c>
      <c r="AI16" s="542">
        <f>SUM(AI17:AI19)</f>
        <v>192950000</v>
      </c>
      <c r="AJ16" s="542">
        <f>SUM(AJ17:AJ19)</f>
        <v>102550000</v>
      </c>
      <c r="AK16" s="542">
        <f>SUM(AK17:AK19)</f>
        <v>90400000</v>
      </c>
      <c r="AL16" s="543"/>
      <c r="AM16" s="547"/>
      <c r="AN16" s="547"/>
      <c r="AO16" s="544"/>
      <c r="AP16" s="545"/>
      <c r="AQ16" s="546"/>
      <c r="AR16" s="546"/>
      <c r="AS16" s="546"/>
      <c r="AT16" s="546"/>
      <c r="AU16" s="546"/>
      <c r="AV16" s="547"/>
    </row>
    <row r="17" spans="1:48" ht="25.5">
      <c r="A17" s="548" t="s">
        <v>77</v>
      </c>
      <c r="B17" s="529" t="s">
        <v>599</v>
      </c>
      <c r="C17" s="530">
        <v>57920000</v>
      </c>
      <c r="D17" s="530"/>
      <c r="E17" s="530">
        <f>C17</f>
        <v>57920000</v>
      </c>
      <c r="F17" s="530">
        <v>20800000</v>
      </c>
      <c r="G17" s="530">
        <f>C17-F17</f>
        <v>37120000</v>
      </c>
      <c r="H17" s="531"/>
      <c r="I17" s="566"/>
      <c r="J17" s="566"/>
      <c r="K17" s="548" t="s">
        <v>77</v>
      </c>
      <c r="L17" s="529" t="s">
        <v>599</v>
      </c>
      <c r="M17" s="530">
        <f>'[59]DT 2025 trình HĐ'!C33+'[59]DT 2025 trình HĐ'!C35</f>
        <v>94850000</v>
      </c>
      <c r="N17" s="530"/>
      <c r="O17" s="530">
        <f>M17</f>
        <v>94850000</v>
      </c>
      <c r="P17" s="530">
        <f>'[59]DT 2025 trình HĐ'!M33+'[59]DT 2025 trình HĐ'!M35</f>
        <v>94850000</v>
      </c>
      <c r="Q17" s="530">
        <f>M17-P17</f>
        <v>0</v>
      </c>
      <c r="R17" s="531"/>
      <c r="S17" s="566"/>
      <c r="T17" s="566"/>
      <c r="U17" s="548" t="s">
        <v>77</v>
      </c>
      <c r="V17" s="529" t="s">
        <v>599</v>
      </c>
      <c r="W17" s="530">
        <v>102720000</v>
      </c>
      <c r="X17" s="530"/>
      <c r="Y17" s="530">
        <f>W17</f>
        <v>102720000</v>
      </c>
      <c r="Z17" s="530">
        <v>46400000</v>
      </c>
      <c r="AA17" s="530">
        <f>W17-Z17</f>
        <v>56320000</v>
      </c>
      <c r="AB17" s="531"/>
      <c r="AC17" s="566"/>
      <c r="AD17" s="566"/>
      <c r="AE17" s="548" t="s">
        <v>77</v>
      </c>
      <c r="AF17" s="529" t="s">
        <v>599</v>
      </c>
      <c r="AG17" s="530">
        <f>'[59]DT 2025 trình HĐ'!C60+'[59]DT 2025 trình HĐ'!C61</f>
        <v>177950000</v>
      </c>
      <c r="AH17" s="530"/>
      <c r="AI17" s="530">
        <f>AG17</f>
        <v>177950000</v>
      </c>
      <c r="AJ17" s="530">
        <f>'[59]DT 2025 trình HĐ'!M60+'[59]DT 2025 trình HĐ'!M61</f>
        <v>87550000</v>
      </c>
      <c r="AK17" s="530">
        <f>AG17-AJ17</f>
        <v>90400000</v>
      </c>
      <c r="AL17" s="531"/>
      <c r="AM17" s="535"/>
      <c r="AN17" s="535"/>
      <c r="AO17" s="549"/>
      <c r="AP17" s="533"/>
      <c r="AQ17" s="534"/>
      <c r="AR17" s="534"/>
      <c r="AS17" s="534"/>
      <c r="AT17" s="534"/>
      <c r="AU17" s="534"/>
      <c r="AV17" s="535"/>
    </row>
    <row r="18" spans="1:48" ht="25.5">
      <c r="A18" s="548" t="s">
        <v>77</v>
      </c>
      <c r="B18" s="529" t="s">
        <v>600</v>
      </c>
      <c r="C18" s="530">
        <v>0</v>
      </c>
      <c r="D18" s="530"/>
      <c r="E18" s="530"/>
      <c r="F18" s="530"/>
      <c r="G18" s="530">
        <f>C18-F18</f>
        <v>0</v>
      </c>
      <c r="H18" s="531"/>
      <c r="I18" s="566"/>
      <c r="J18" s="566"/>
      <c r="K18" s="548" t="s">
        <v>77</v>
      </c>
      <c r="L18" s="529" t="s">
        <v>600</v>
      </c>
      <c r="M18" s="530">
        <f>'[59]DT 2025 trình HĐ'!C34</f>
        <v>9915500</v>
      </c>
      <c r="N18" s="530"/>
      <c r="O18" s="530">
        <f>M18</f>
        <v>9915500</v>
      </c>
      <c r="P18" s="530">
        <f>'[59]DT 2025 trình HĐ'!M34</f>
        <v>9915500</v>
      </c>
      <c r="Q18" s="530">
        <f>M18-P18</f>
        <v>0</v>
      </c>
      <c r="R18" s="531"/>
      <c r="S18" s="566"/>
      <c r="T18" s="566"/>
      <c r="U18" s="548" t="s">
        <v>77</v>
      </c>
      <c r="V18" s="529" t="s">
        <v>600</v>
      </c>
      <c r="W18" s="530">
        <f>'[59]DT 2025 trình HĐ'!C46</f>
        <v>53544000</v>
      </c>
      <c r="X18" s="530"/>
      <c r="Y18" s="530">
        <f>W18</f>
        <v>53544000</v>
      </c>
      <c r="Z18" s="530">
        <f>'[59]DT 2025 trình HĐ'!M46</f>
        <v>29746500</v>
      </c>
      <c r="AA18" s="530">
        <f>W18-Z18</f>
        <v>23797500</v>
      </c>
      <c r="AB18" s="531"/>
      <c r="AC18" s="566"/>
      <c r="AD18" s="566"/>
      <c r="AE18" s="548" t="s">
        <v>77</v>
      </c>
      <c r="AF18" s="529" t="s">
        <v>600</v>
      </c>
      <c r="AG18" s="530">
        <v>0</v>
      </c>
      <c r="AH18" s="530"/>
      <c r="AI18" s="530">
        <f>AG18</f>
        <v>0</v>
      </c>
      <c r="AJ18" s="530">
        <v>0</v>
      </c>
      <c r="AK18" s="530">
        <f>AG18-AJ18</f>
        <v>0</v>
      </c>
      <c r="AL18" s="531"/>
      <c r="AM18" s="535"/>
      <c r="AN18" s="535"/>
      <c r="AO18" s="549"/>
      <c r="AP18" s="533"/>
      <c r="AQ18" s="534"/>
      <c r="AR18" s="534"/>
      <c r="AS18" s="534"/>
      <c r="AT18" s="534"/>
      <c r="AU18" s="534"/>
      <c r="AV18" s="535"/>
    </row>
    <row r="19" spans="1:48" ht="25.5">
      <c r="A19" s="548" t="s">
        <v>77</v>
      </c>
      <c r="B19" s="529" t="s">
        <v>601</v>
      </c>
      <c r="C19" s="530">
        <v>72800000</v>
      </c>
      <c r="D19" s="530"/>
      <c r="E19" s="530">
        <f>C19</f>
        <v>72800000</v>
      </c>
      <c r="F19" s="530">
        <v>42200000</v>
      </c>
      <c r="G19" s="530">
        <f>C19-F19</f>
        <v>30600000</v>
      </c>
      <c r="H19" s="531"/>
      <c r="I19" s="566"/>
      <c r="J19" s="566"/>
      <c r="K19" s="548" t="s">
        <v>77</v>
      </c>
      <c r="L19" s="529" t="s">
        <v>601</v>
      </c>
      <c r="M19" s="530">
        <f>'[59]DT 2025 trình HĐ'!C32</f>
        <v>25500000</v>
      </c>
      <c r="N19" s="530"/>
      <c r="O19" s="530">
        <f>M19</f>
        <v>25500000</v>
      </c>
      <c r="P19" s="530">
        <f>'[59]DT 2025 trình HĐ'!M32</f>
        <v>25500000</v>
      </c>
      <c r="Q19" s="530">
        <f>M19-P19</f>
        <v>0</v>
      </c>
      <c r="R19" s="531"/>
      <c r="S19" s="566"/>
      <c r="T19" s="566"/>
      <c r="U19" s="548"/>
      <c r="V19" s="529" t="s">
        <v>607</v>
      </c>
      <c r="W19" s="530">
        <v>14250000</v>
      </c>
      <c r="X19" s="530"/>
      <c r="Y19" s="530">
        <f t="shared" ref="Y19:Y20" si="1">W19</f>
        <v>14250000</v>
      </c>
      <c r="Z19" s="530">
        <v>12000000</v>
      </c>
      <c r="AA19" s="530">
        <f t="shared" ref="AA19:AA20" si="2">W19-Z19</f>
        <v>2250000</v>
      </c>
      <c r="AB19" s="531"/>
      <c r="AC19" s="566"/>
      <c r="AD19" s="566"/>
      <c r="AE19" s="548" t="s">
        <v>77</v>
      </c>
      <c r="AF19" s="529" t="s">
        <v>601</v>
      </c>
      <c r="AG19" s="530">
        <f>'[59]DT 2025 trình HĐ'!C59</f>
        <v>15000000</v>
      </c>
      <c r="AH19" s="530"/>
      <c r="AI19" s="530">
        <f>AG19</f>
        <v>15000000</v>
      </c>
      <c r="AJ19" s="530">
        <f>'[59]DT 2025 trình HĐ'!M59</f>
        <v>15000000</v>
      </c>
      <c r="AK19" s="530">
        <f>AG19-AJ19</f>
        <v>0</v>
      </c>
      <c r="AL19" s="531"/>
      <c r="AM19" s="535"/>
      <c r="AN19" s="535"/>
      <c r="AO19" s="549"/>
      <c r="AP19" s="533"/>
      <c r="AQ19" s="534"/>
      <c r="AR19" s="534"/>
      <c r="AS19" s="534"/>
      <c r="AT19" s="534"/>
      <c r="AU19" s="534"/>
      <c r="AV19" s="535"/>
    </row>
    <row r="20" spans="1:48" ht="25.5">
      <c r="A20" s="540">
        <v>2</v>
      </c>
      <c r="B20" s="541" t="s">
        <v>602</v>
      </c>
      <c r="C20" s="542">
        <f>'[59]DT 2025 trình HĐ'!C18</f>
        <v>15600000</v>
      </c>
      <c r="D20" s="530"/>
      <c r="E20" s="542">
        <f>C20</f>
        <v>15600000</v>
      </c>
      <c r="F20" s="542">
        <f>'[59]DT 2025 trình HĐ'!M18</f>
        <v>15600000</v>
      </c>
      <c r="G20" s="542">
        <f>C20-F20</f>
        <v>0</v>
      </c>
      <c r="H20" s="543"/>
      <c r="I20" s="566"/>
      <c r="J20" s="566"/>
      <c r="K20" s="540">
        <v>2</v>
      </c>
      <c r="L20" s="541" t="s">
        <v>602</v>
      </c>
      <c r="M20" s="542">
        <f>'[59]DT 2025 trình HĐ'!C31</f>
        <v>12600000</v>
      </c>
      <c r="N20" s="530"/>
      <c r="O20" s="542">
        <f>M20</f>
        <v>12600000</v>
      </c>
      <c r="P20" s="542">
        <f>'[59]DT 2025 trình HĐ'!M31</f>
        <v>12600000</v>
      </c>
      <c r="Q20" s="542">
        <f>M20-P20</f>
        <v>0</v>
      </c>
      <c r="R20" s="531"/>
      <c r="S20" s="566"/>
      <c r="T20" s="566"/>
      <c r="U20" s="548" t="s">
        <v>77</v>
      </c>
      <c r="V20" s="529" t="s">
        <v>608</v>
      </c>
      <c r="W20" s="530">
        <v>72675000</v>
      </c>
      <c r="X20" s="530"/>
      <c r="Y20" s="530">
        <f t="shared" si="1"/>
        <v>72675000</v>
      </c>
      <c r="Z20" s="530">
        <v>40375000</v>
      </c>
      <c r="AA20" s="530">
        <f t="shared" si="2"/>
        <v>32300000</v>
      </c>
      <c r="AB20" s="531"/>
      <c r="AC20" s="566"/>
      <c r="AD20" s="566"/>
      <c r="AE20" s="540">
        <v>2</v>
      </c>
      <c r="AF20" s="541" t="s">
        <v>602</v>
      </c>
      <c r="AG20" s="542">
        <f>'[59]DT 2025 trình HĐ'!C58</f>
        <v>21000000</v>
      </c>
      <c r="AH20" s="530"/>
      <c r="AI20" s="542">
        <f>AG20</f>
        <v>21000000</v>
      </c>
      <c r="AJ20" s="542">
        <f>'[59]DT 2025 trình HĐ'!M58</f>
        <v>21000000</v>
      </c>
      <c r="AK20" s="542">
        <f>AG20-AJ20</f>
        <v>0</v>
      </c>
      <c r="AL20" s="531"/>
      <c r="AM20" s="535"/>
      <c r="AN20" s="535"/>
      <c r="AO20" s="549"/>
      <c r="AP20" s="533"/>
      <c r="AQ20" s="534"/>
      <c r="AR20" s="534"/>
      <c r="AS20" s="534"/>
      <c r="AT20" s="534"/>
      <c r="AU20" s="534"/>
      <c r="AV20" s="535"/>
    </row>
    <row r="21" spans="1:48" ht="18.75">
      <c r="A21" s="536" t="s">
        <v>83</v>
      </c>
      <c r="B21" s="537" t="s">
        <v>293</v>
      </c>
      <c r="C21" s="538">
        <f>'[59]DT 2025 trình HĐ'!C25</f>
        <v>69502000</v>
      </c>
      <c r="D21" s="538"/>
      <c r="E21" s="538">
        <f>C21</f>
        <v>69502000</v>
      </c>
      <c r="F21" s="538">
        <f>'[59]DT 2025 trình HĐ'!M25</f>
        <v>0</v>
      </c>
      <c r="G21" s="530">
        <f>C21-F21</f>
        <v>69502000</v>
      </c>
      <c r="H21" s="539"/>
      <c r="I21" s="566"/>
      <c r="J21" s="566"/>
      <c r="K21" s="536" t="s">
        <v>83</v>
      </c>
      <c r="L21" s="537" t="s">
        <v>293</v>
      </c>
      <c r="M21" s="538">
        <f>'[59]DT 2025 trình HĐ'!C37</f>
        <v>57587000</v>
      </c>
      <c r="N21" s="538"/>
      <c r="O21" s="538">
        <f>M21</f>
        <v>57587000</v>
      </c>
      <c r="P21" s="538">
        <f>'[59]DT 2025 trình HĐ'!M37</f>
        <v>0</v>
      </c>
      <c r="Q21" s="530">
        <f>M21-P21</f>
        <v>57587000</v>
      </c>
      <c r="R21" s="543"/>
      <c r="S21" s="566"/>
      <c r="T21" s="566"/>
      <c r="U21" s="540">
        <v>2</v>
      </c>
      <c r="V21" s="541" t="s">
        <v>602</v>
      </c>
      <c r="W21" s="542">
        <f>'[59]DT 2025 trình HĐ'!C43</f>
        <v>15600000</v>
      </c>
      <c r="X21" s="530"/>
      <c r="Y21" s="542">
        <f>W21</f>
        <v>15600000</v>
      </c>
      <c r="Z21" s="542">
        <f>'[59]DT 2025 trình HĐ'!M43</f>
        <v>15600000</v>
      </c>
      <c r="AA21" s="542">
        <f>W21-Z21</f>
        <v>0</v>
      </c>
      <c r="AB21" s="543"/>
      <c r="AC21" s="566"/>
      <c r="AD21" s="566"/>
      <c r="AE21" s="536" t="s">
        <v>83</v>
      </c>
      <c r="AF21" s="537" t="s">
        <v>293</v>
      </c>
      <c r="AG21" s="538">
        <f>'[59]DT 2025 trình HĐ'!C63</f>
        <v>98314000</v>
      </c>
      <c r="AH21" s="538"/>
      <c r="AI21" s="538">
        <f>AG21</f>
        <v>98314000</v>
      </c>
      <c r="AJ21" s="538">
        <f>'[59]DT 2025 trình HĐ'!M63</f>
        <v>0</v>
      </c>
      <c r="AK21" s="530">
        <f>AG21-AJ21</f>
        <v>98314000</v>
      </c>
      <c r="AL21" s="543"/>
      <c r="AM21" s="547"/>
      <c r="AN21" s="547"/>
      <c r="AO21" s="544"/>
      <c r="AP21" s="545"/>
      <c r="AQ21" s="546"/>
      <c r="AR21" s="534"/>
      <c r="AS21" s="546"/>
      <c r="AT21" s="546"/>
      <c r="AU21" s="546"/>
      <c r="AV21" s="547"/>
    </row>
    <row r="22" spans="1:48" ht="18.75">
      <c r="A22" s="768"/>
      <c r="B22" s="768"/>
      <c r="C22" s="769"/>
      <c r="D22" s="769"/>
      <c r="E22" s="769"/>
      <c r="F22" s="769"/>
      <c r="G22" s="769"/>
      <c r="H22" s="768"/>
      <c r="I22" s="566"/>
      <c r="J22" s="566"/>
      <c r="K22" s="768"/>
      <c r="L22" s="768"/>
      <c r="M22" s="769"/>
      <c r="N22" s="769"/>
      <c r="O22" s="769"/>
      <c r="P22" s="769"/>
      <c r="Q22" s="769"/>
      <c r="R22" s="553"/>
      <c r="S22" s="566"/>
      <c r="T22" s="566"/>
      <c r="U22" s="550" t="s">
        <v>83</v>
      </c>
      <c r="V22" s="551" t="s">
        <v>293</v>
      </c>
      <c r="W22" s="552">
        <f>'[59]DT 2025 trình HĐ'!C52</f>
        <v>74173000</v>
      </c>
      <c r="X22" s="552"/>
      <c r="Y22" s="552">
        <f>W22</f>
        <v>74173000</v>
      </c>
      <c r="Z22" s="552">
        <f>'[59]DT 2025 trình HĐ'!M52</f>
        <v>0</v>
      </c>
      <c r="AA22" s="530">
        <f>W22-Z22</f>
        <v>74173000</v>
      </c>
      <c r="AB22" s="553"/>
      <c r="AC22" s="566"/>
      <c r="AD22" s="566"/>
      <c r="AE22" s="768"/>
      <c r="AF22" s="768"/>
      <c r="AG22" s="769"/>
      <c r="AH22" s="769"/>
      <c r="AI22" s="769"/>
      <c r="AJ22" s="769"/>
      <c r="AK22" s="769"/>
      <c r="AL22" s="553"/>
      <c r="AM22" s="527"/>
      <c r="AN22" s="527"/>
      <c r="AO22" s="525"/>
      <c r="AP22" s="517"/>
      <c r="AQ22" s="526"/>
      <c r="AR22" s="526"/>
      <c r="AS22" s="526"/>
      <c r="AT22" s="526"/>
      <c r="AU22" s="534"/>
      <c r="AV22" s="527"/>
    </row>
    <row r="23" spans="1:48" ht="18.75">
      <c r="A23" s="554"/>
      <c r="B23" s="555" t="s">
        <v>166</v>
      </c>
      <c r="C23" s="556">
        <f>C9+C15+C21</f>
        <v>5158997000</v>
      </c>
      <c r="D23" s="556">
        <f>D9+D15+D21</f>
        <v>4723175000</v>
      </c>
      <c r="E23" s="556">
        <f>E9+E15+E21</f>
        <v>435822000</v>
      </c>
      <c r="F23" s="556">
        <f>F9+F15+F21</f>
        <v>2875809813</v>
      </c>
      <c r="G23" s="556">
        <f>G9+G15+G21</f>
        <v>2283187187</v>
      </c>
      <c r="H23" s="557"/>
      <c r="I23" s="566"/>
      <c r="J23" s="566"/>
      <c r="K23" s="554"/>
      <c r="L23" s="555" t="s">
        <v>166</v>
      </c>
      <c r="M23" s="556">
        <f>M9+M15+M21</f>
        <v>5159400000</v>
      </c>
      <c r="N23" s="556">
        <f>N9+N15+N21</f>
        <v>4958947500</v>
      </c>
      <c r="O23" s="556">
        <f>O9+O15+O21</f>
        <v>200452500</v>
      </c>
      <c r="P23" s="556">
        <f>P9+P15+P21</f>
        <v>2752802522</v>
      </c>
      <c r="Q23" s="556">
        <f>Q9+Q15+Q21</f>
        <v>2406597478</v>
      </c>
      <c r="R23" s="557"/>
      <c r="S23" s="566"/>
      <c r="T23" s="566"/>
      <c r="U23" s="554"/>
      <c r="V23" s="555" t="s">
        <v>166</v>
      </c>
      <c r="W23" s="556">
        <f>W9+W15+W22</f>
        <v>5938987000</v>
      </c>
      <c r="X23" s="556">
        <f>X9+X15+X22</f>
        <v>5055025000</v>
      </c>
      <c r="Y23" s="556">
        <f>Y9+Y15+Y22</f>
        <v>883962000</v>
      </c>
      <c r="Z23" s="556">
        <f>Z9+Z15+Z22</f>
        <v>3076463844</v>
      </c>
      <c r="AA23" s="556">
        <f>AA9+AA15+AA22</f>
        <v>2862523156</v>
      </c>
      <c r="AB23" s="557"/>
      <c r="AC23" s="566"/>
      <c r="AD23" s="566"/>
      <c r="AE23" s="554"/>
      <c r="AF23" s="555" t="s">
        <v>166</v>
      </c>
      <c r="AG23" s="556">
        <f>AG9+AG15+AG21</f>
        <v>7397814000</v>
      </c>
      <c r="AH23" s="556">
        <f>AH9+AH15+AH21</f>
        <v>7085550000</v>
      </c>
      <c r="AI23" s="556">
        <f>AI9+AI15+AI21</f>
        <v>312264000</v>
      </c>
      <c r="AJ23" s="556">
        <f>AJ9+AJ15+AJ21</f>
        <v>4004061925</v>
      </c>
      <c r="AK23" s="556">
        <f>AK9+AK15+AK21</f>
        <v>3393752075</v>
      </c>
      <c r="AL23" s="557"/>
      <c r="AM23" s="535"/>
      <c r="AN23" s="535"/>
      <c r="AO23" s="558"/>
      <c r="AP23" s="559"/>
      <c r="AQ23" s="526"/>
      <c r="AR23" s="526"/>
      <c r="AS23" s="526"/>
      <c r="AT23" s="526"/>
      <c r="AU23" s="526"/>
      <c r="AV23" s="535"/>
    </row>
    <row r="24" spans="1:48" ht="25.5" customHeight="1">
      <c r="A24" s="494" t="s">
        <v>535</v>
      </c>
      <c r="I24" s="566"/>
      <c r="J24" s="566"/>
      <c r="K24" s="494" t="s">
        <v>535</v>
      </c>
      <c r="S24" s="566"/>
      <c r="T24" s="566"/>
      <c r="U24" s="494" t="s">
        <v>535</v>
      </c>
      <c r="AC24" s="566"/>
      <c r="AD24" s="566"/>
      <c r="AE24" s="494" t="s">
        <v>535</v>
      </c>
      <c r="AO24" s="494"/>
    </row>
    <row r="25" spans="1:48" ht="18.75">
      <c r="I25" s="566"/>
      <c r="J25" s="566"/>
      <c r="S25" s="566"/>
      <c r="T25" s="566"/>
      <c r="AC25" s="566"/>
      <c r="AD25" s="566"/>
    </row>
    <row r="26" spans="1:48" ht="18.75">
      <c r="A26" s="840" t="s">
        <v>287</v>
      </c>
      <c r="B26" s="840"/>
      <c r="C26" s="840"/>
      <c r="D26" s="840"/>
      <c r="E26" s="840"/>
      <c r="F26" s="840"/>
      <c r="G26" s="840"/>
      <c r="H26" s="840"/>
      <c r="I26" s="566"/>
      <c r="J26" s="566"/>
      <c r="K26" s="840" t="s">
        <v>287</v>
      </c>
      <c r="L26" s="840"/>
      <c r="M26" s="840"/>
      <c r="N26" s="840"/>
      <c r="O26" s="840"/>
      <c r="P26" s="840"/>
      <c r="Q26" s="840"/>
      <c r="R26" s="840"/>
      <c r="S26" s="566"/>
      <c r="T26" s="566"/>
      <c r="U26" s="840" t="s">
        <v>287</v>
      </c>
      <c r="V26" s="840"/>
      <c r="W26" s="840"/>
      <c r="X26" s="840"/>
      <c r="Y26" s="840"/>
      <c r="Z26" s="840"/>
      <c r="AA26" s="840"/>
      <c r="AB26" s="840"/>
      <c r="AC26" s="566"/>
      <c r="AD26" s="566"/>
      <c r="AE26" s="840" t="s">
        <v>287</v>
      </c>
      <c r="AF26" s="840"/>
      <c r="AG26" s="840"/>
      <c r="AH26" s="840"/>
      <c r="AI26" s="840"/>
      <c r="AJ26" s="840"/>
      <c r="AK26" s="840"/>
      <c r="AL26" s="840"/>
      <c r="AM26" s="566"/>
      <c r="AN26" s="566"/>
      <c r="AO26" s="840" t="s">
        <v>287</v>
      </c>
      <c r="AP26" s="840"/>
      <c r="AQ26" s="840"/>
      <c r="AR26" s="840"/>
      <c r="AS26" s="840"/>
      <c r="AT26" s="840"/>
      <c r="AU26" s="840"/>
      <c r="AV26" s="840"/>
    </row>
    <row r="27" spans="1:48" ht="18.75">
      <c r="A27" s="840" t="str">
        <f>"Đơn vị:    "&amp;UPPER('[59]DS đ.vị'!B6)</f>
        <v>Đơn vị:    TRƯỜNG TIỂU HỌC LÝ TỰ TRỌNG</v>
      </c>
      <c r="B27" s="840"/>
      <c r="C27" s="840"/>
      <c r="D27" s="840"/>
      <c r="E27" s="840"/>
      <c r="F27" s="840"/>
      <c r="G27" s="840"/>
      <c r="H27" s="840"/>
      <c r="I27" s="566"/>
      <c r="J27" s="566"/>
      <c r="K27" s="840" t="str">
        <f>"Đơn vị:    "&amp;UPPER('[59]DS đ.vị'!B7)</f>
        <v>Đơn vị:    TRƯỜNG TIỂU HỌC NGUYỄN VĂN TRỖI</v>
      </c>
      <c r="L27" s="840"/>
      <c r="M27" s="840"/>
      <c r="N27" s="840"/>
      <c r="O27" s="840"/>
      <c r="P27" s="840"/>
      <c r="Q27" s="840"/>
      <c r="R27" s="840"/>
      <c r="S27" s="566"/>
      <c r="T27" s="566"/>
      <c r="U27" s="840" t="str">
        <f>"Đơn vị:    "&amp;UPPER('[59]DS đ.vị'!B8)</f>
        <v>Đơn vị:    TRƯỜNG TIỂU HỌC NGÔ MÂY</v>
      </c>
      <c r="V27" s="840"/>
      <c r="W27" s="840"/>
      <c r="X27" s="840"/>
      <c r="Y27" s="840"/>
      <c r="Z27" s="840"/>
      <c r="AA27" s="840"/>
      <c r="AB27" s="840"/>
      <c r="AC27" s="566"/>
      <c r="AD27" s="566"/>
      <c r="AE27" s="840" t="str">
        <f>"Đơn vị:    "&amp;UPPER('[59]DS đ.vị'!B9)</f>
        <v>Đơn vị:    TRƯỜNG TIỂU HỌC TRẦN QUỐC TOẢN</v>
      </c>
      <c r="AF27" s="840"/>
      <c r="AG27" s="840"/>
      <c r="AH27" s="840"/>
      <c r="AI27" s="840"/>
      <c r="AJ27" s="840"/>
      <c r="AK27" s="840"/>
      <c r="AL27" s="840"/>
      <c r="AM27" s="566"/>
      <c r="AN27" s="566"/>
      <c r="AO27" s="840" t="str">
        <f>"Đơn vị:    "&amp;UPPER('[59]DS đ.vị'!B10)</f>
        <v>Đơn vị:    TRƯỜNG TIỂU HỌC VÕ THỊ SÁU</v>
      </c>
      <c r="AP27" s="840"/>
      <c r="AQ27" s="840"/>
      <c r="AR27" s="840"/>
      <c r="AS27" s="840"/>
      <c r="AT27" s="840"/>
      <c r="AU27" s="840"/>
      <c r="AV27" s="840"/>
    </row>
    <row r="28" spans="1:48" ht="18.75">
      <c r="A28" s="840" t="str">
        <f>"Mã QHNS:    "&amp;'[59]DS đ.vị'!C6</f>
        <v>Mã QHNS:    1087673</v>
      </c>
      <c r="B28" s="840"/>
      <c r="C28" s="840"/>
      <c r="D28" s="840"/>
      <c r="E28" s="840"/>
      <c r="F28" s="840"/>
      <c r="G28" s="840"/>
      <c r="H28" s="840"/>
      <c r="I28" s="566"/>
      <c r="J28" s="566"/>
      <c r="K28" s="840" t="str">
        <f>"Mã QHNS:    "&amp;'[59]DS đ.vị'!C7</f>
        <v>Mã QHNS:    1127997</v>
      </c>
      <c r="L28" s="840"/>
      <c r="M28" s="840"/>
      <c r="N28" s="840"/>
      <c r="O28" s="840"/>
      <c r="P28" s="840"/>
      <c r="Q28" s="840"/>
      <c r="R28" s="840"/>
      <c r="S28" s="566"/>
      <c r="T28" s="566"/>
      <c r="U28" s="840" t="str">
        <f>"Mã QHNS:    "&amp;'[59]DS đ.vị'!C8</f>
        <v>Mã QHNS:    1087676</v>
      </c>
      <c r="V28" s="840"/>
      <c r="W28" s="840"/>
      <c r="X28" s="840"/>
      <c r="Y28" s="840"/>
      <c r="Z28" s="840"/>
      <c r="AA28" s="840"/>
      <c r="AB28" s="840"/>
      <c r="AC28" s="566"/>
      <c r="AD28" s="566"/>
      <c r="AE28" s="840" t="str">
        <f>"Mã QHNS:    "&amp;'[59]DS đ.vị'!C9</f>
        <v>Mã QHNS:    1131692</v>
      </c>
      <c r="AF28" s="840"/>
      <c r="AG28" s="840"/>
      <c r="AH28" s="840"/>
      <c r="AI28" s="840"/>
      <c r="AJ28" s="840"/>
      <c r="AK28" s="840"/>
      <c r="AL28" s="840"/>
      <c r="AM28" s="566"/>
      <c r="AN28" s="566"/>
      <c r="AO28" s="840" t="str">
        <f>"Mã QHNS:    "&amp;'[59]DS đ.vị'!C10</f>
        <v>Mã QHNS:    1112629</v>
      </c>
      <c r="AP28" s="840"/>
      <c r="AQ28" s="840"/>
      <c r="AR28" s="840"/>
      <c r="AS28" s="840"/>
      <c r="AT28" s="840"/>
      <c r="AU28" s="840"/>
      <c r="AV28" s="840"/>
    </row>
    <row r="29" spans="1:48" ht="18.75">
      <c r="A29" s="840" t="s">
        <v>586</v>
      </c>
      <c r="B29" s="840"/>
      <c r="C29" s="840"/>
      <c r="D29" s="840"/>
      <c r="E29" s="840"/>
      <c r="F29" s="840"/>
      <c r="G29" s="840"/>
      <c r="H29" s="840"/>
      <c r="I29" s="566"/>
      <c r="J29" s="566"/>
      <c r="K29" s="840" t="s">
        <v>586</v>
      </c>
      <c r="L29" s="840"/>
      <c r="M29" s="840"/>
      <c r="N29" s="840"/>
      <c r="O29" s="840"/>
      <c r="P29" s="840"/>
      <c r="Q29" s="840"/>
      <c r="R29" s="840"/>
      <c r="S29" s="566"/>
      <c r="T29" s="566"/>
      <c r="U29" s="840" t="s">
        <v>586</v>
      </c>
      <c r="V29" s="840"/>
      <c r="W29" s="840"/>
      <c r="X29" s="840"/>
      <c r="Y29" s="840"/>
      <c r="Z29" s="840"/>
      <c r="AA29" s="840"/>
      <c r="AB29" s="840"/>
      <c r="AC29" s="566"/>
      <c r="AD29" s="566"/>
      <c r="AE29" s="840" t="s">
        <v>586</v>
      </c>
      <c r="AF29" s="840"/>
      <c r="AG29" s="840"/>
      <c r="AH29" s="840"/>
      <c r="AI29" s="840"/>
      <c r="AJ29" s="840"/>
      <c r="AK29" s="840"/>
      <c r="AL29" s="840"/>
      <c r="AM29" s="566"/>
      <c r="AN29" s="566"/>
      <c r="AO29" s="840" t="s">
        <v>586</v>
      </c>
      <c r="AP29" s="840"/>
      <c r="AQ29" s="840"/>
      <c r="AR29" s="840"/>
      <c r="AS29" s="840"/>
      <c r="AT29" s="840"/>
      <c r="AU29" s="840"/>
      <c r="AV29" s="840"/>
    </row>
    <row r="30" spans="1:48" ht="18.75">
      <c r="A30" s="841" t="s">
        <v>802</v>
      </c>
      <c r="B30" s="841"/>
      <c r="C30" s="841"/>
      <c r="D30" s="841"/>
      <c r="E30" s="841"/>
      <c r="F30" s="841"/>
      <c r="G30" s="841"/>
      <c r="H30" s="841"/>
      <c r="I30" s="566"/>
      <c r="J30" s="566"/>
      <c r="K30" s="841" t="s">
        <v>802</v>
      </c>
      <c r="L30" s="841"/>
      <c r="M30" s="841"/>
      <c r="N30" s="841"/>
      <c r="O30" s="841"/>
      <c r="P30" s="841"/>
      <c r="Q30" s="841"/>
      <c r="R30" s="841"/>
      <c r="S30" s="566"/>
      <c r="T30" s="566"/>
      <c r="U30" s="841" t="s">
        <v>802</v>
      </c>
      <c r="V30" s="841"/>
      <c r="W30" s="841"/>
      <c r="X30" s="841"/>
      <c r="Y30" s="841"/>
      <c r="Z30" s="841"/>
      <c r="AA30" s="841"/>
      <c r="AB30" s="841"/>
      <c r="AC30" s="566"/>
      <c r="AD30" s="566"/>
      <c r="AE30" s="841" t="s">
        <v>802</v>
      </c>
      <c r="AF30" s="841"/>
      <c r="AG30" s="841"/>
      <c r="AH30" s="841"/>
      <c r="AI30" s="841"/>
      <c r="AJ30" s="841"/>
      <c r="AK30" s="841"/>
      <c r="AL30" s="841"/>
      <c r="AM30" s="567"/>
      <c r="AN30" s="567"/>
      <c r="AO30" s="841" t="s">
        <v>802</v>
      </c>
      <c r="AP30" s="841"/>
      <c r="AQ30" s="841"/>
      <c r="AR30" s="841"/>
      <c r="AS30" s="841"/>
      <c r="AT30" s="841"/>
      <c r="AU30" s="841"/>
      <c r="AV30" s="841"/>
    </row>
    <row r="31" spans="1:48" ht="18.75">
      <c r="A31" s="477"/>
      <c r="B31" s="477"/>
      <c r="C31" s="515"/>
      <c r="H31" s="479" t="s">
        <v>288</v>
      </c>
      <c r="I31" s="566"/>
      <c r="J31" s="566"/>
      <c r="K31" s="477"/>
      <c r="L31" s="477"/>
      <c r="M31" s="515"/>
      <c r="R31" s="479" t="s">
        <v>288</v>
      </c>
      <c r="S31" s="566"/>
      <c r="T31" s="566"/>
      <c r="U31" s="477"/>
      <c r="V31" s="477"/>
      <c r="W31" s="515"/>
      <c r="AB31" s="479" t="s">
        <v>288</v>
      </c>
      <c r="AC31" s="566"/>
      <c r="AD31" s="566"/>
      <c r="AE31" s="477"/>
      <c r="AF31" s="477"/>
      <c r="AG31" s="515"/>
      <c r="AL31" s="479" t="s">
        <v>288</v>
      </c>
      <c r="AM31" s="479"/>
      <c r="AN31" s="479"/>
      <c r="AO31" s="477"/>
      <c r="AP31" s="477"/>
      <c r="AQ31" s="515"/>
      <c r="AV31" s="479" t="s">
        <v>288</v>
      </c>
    </row>
    <row r="32" spans="1:48" ht="16.5" customHeight="1">
      <c r="A32" s="845" t="s">
        <v>169</v>
      </c>
      <c r="B32" s="845" t="s">
        <v>73</v>
      </c>
      <c r="C32" s="846" t="s">
        <v>587</v>
      </c>
      <c r="D32" s="846" t="s">
        <v>161</v>
      </c>
      <c r="E32" s="846"/>
      <c r="F32" s="846" t="s">
        <v>588</v>
      </c>
      <c r="G32" s="846" t="s">
        <v>589</v>
      </c>
      <c r="H32" s="845" t="s">
        <v>162</v>
      </c>
      <c r="I32" s="566"/>
      <c r="J32" s="566"/>
      <c r="K32" s="845" t="s">
        <v>169</v>
      </c>
      <c r="L32" s="845" t="s">
        <v>73</v>
      </c>
      <c r="M32" s="846" t="s">
        <v>587</v>
      </c>
      <c r="N32" s="846" t="s">
        <v>161</v>
      </c>
      <c r="O32" s="846"/>
      <c r="P32" s="846" t="s">
        <v>588</v>
      </c>
      <c r="Q32" s="846" t="s">
        <v>589</v>
      </c>
      <c r="R32" s="845" t="s">
        <v>162</v>
      </c>
      <c r="S32" s="566"/>
      <c r="T32" s="566"/>
      <c r="U32" s="845" t="s">
        <v>169</v>
      </c>
      <c r="V32" s="845" t="s">
        <v>73</v>
      </c>
      <c r="W32" s="846" t="s">
        <v>587</v>
      </c>
      <c r="X32" s="846" t="s">
        <v>161</v>
      </c>
      <c r="Y32" s="846"/>
      <c r="Z32" s="846" t="s">
        <v>588</v>
      </c>
      <c r="AA32" s="846" t="s">
        <v>589</v>
      </c>
      <c r="AB32" s="845" t="s">
        <v>162</v>
      </c>
      <c r="AC32" s="566"/>
      <c r="AD32" s="566"/>
      <c r="AE32" s="845" t="s">
        <v>169</v>
      </c>
      <c r="AF32" s="845" t="s">
        <v>73</v>
      </c>
      <c r="AG32" s="846" t="s">
        <v>587</v>
      </c>
      <c r="AH32" s="846" t="s">
        <v>161</v>
      </c>
      <c r="AI32" s="846"/>
      <c r="AJ32" s="846" t="s">
        <v>588</v>
      </c>
      <c r="AK32" s="846" t="s">
        <v>589</v>
      </c>
      <c r="AL32" s="845" t="s">
        <v>162</v>
      </c>
      <c r="AM32" s="568"/>
      <c r="AN32" s="572"/>
      <c r="AO32" s="851" t="s">
        <v>169</v>
      </c>
      <c r="AP32" s="851" t="s">
        <v>73</v>
      </c>
      <c r="AQ32" s="847" t="s">
        <v>587</v>
      </c>
      <c r="AR32" s="849" t="s">
        <v>161</v>
      </c>
      <c r="AS32" s="850"/>
      <c r="AT32" s="847" t="s">
        <v>588</v>
      </c>
      <c r="AU32" s="847" t="s">
        <v>589</v>
      </c>
      <c r="AV32" s="851" t="s">
        <v>162</v>
      </c>
    </row>
    <row r="33" spans="1:48" ht="27" customHeight="1">
      <c r="A33" s="845"/>
      <c r="B33" s="845"/>
      <c r="C33" s="846"/>
      <c r="D33" s="519" t="s">
        <v>590</v>
      </c>
      <c r="E33" s="519" t="s">
        <v>591</v>
      </c>
      <c r="F33" s="846"/>
      <c r="G33" s="846"/>
      <c r="H33" s="845"/>
      <c r="I33" s="566"/>
      <c r="J33" s="566"/>
      <c r="K33" s="845"/>
      <c r="L33" s="845"/>
      <c r="M33" s="846"/>
      <c r="N33" s="519" t="s">
        <v>590</v>
      </c>
      <c r="O33" s="519" t="s">
        <v>591</v>
      </c>
      <c r="P33" s="846"/>
      <c r="Q33" s="846"/>
      <c r="R33" s="845"/>
      <c r="S33" s="566"/>
      <c r="T33" s="566"/>
      <c r="U33" s="845"/>
      <c r="V33" s="845"/>
      <c r="W33" s="846"/>
      <c r="X33" s="519" t="s">
        <v>590</v>
      </c>
      <c r="Y33" s="519" t="s">
        <v>591</v>
      </c>
      <c r="Z33" s="846"/>
      <c r="AA33" s="846"/>
      <c r="AB33" s="845"/>
      <c r="AC33" s="566"/>
      <c r="AD33" s="566"/>
      <c r="AE33" s="845"/>
      <c r="AF33" s="845"/>
      <c r="AG33" s="846"/>
      <c r="AH33" s="519" t="s">
        <v>590</v>
      </c>
      <c r="AI33" s="519" t="s">
        <v>591</v>
      </c>
      <c r="AJ33" s="846"/>
      <c r="AK33" s="846"/>
      <c r="AL33" s="845"/>
      <c r="AM33" s="568"/>
      <c r="AN33" s="572"/>
      <c r="AO33" s="852"/>
      <c r="AP33" s="852"/>
      <c r="AQ33" s="848"/>
      <c r="AR33" s="519" t="s">
        <v>590</v>
      </c>
      <c r="AS33" s="519" t="s">
        <v>591</v>
      </c>
      <c r="AT33" s="848"/>
      <c r="AU33" s="848"/>
      <c r="AV33" s="852"/>
    </row>
    <row r="34" spans="1:48" ht="18.75">
      <c r="A34" s="521" t="s">
        <v>76</v>
      </c>
      <c r="B34" s="522" t="s">
        <v>289</v>
      </c>
      <c r="C34" s="523">
        <f>SUM(C35:C39)</f>
        <v>8291879000</v>
      </c>
      <c r="D34" s="523">
        <f>SUM(D35:D39)</f>
        <v>8291879000</v>
      </c>
      <c r="E34" s="523">
        <f>SUM(E35:E39)</f>
        <v>0</v>
      </c>
      <c r="F34" s="523">
        <f>SUM(F35:F39)</f>
        <v>4705475142</v>
      </c>
      <c r="G34" s="523">
        <f>SUM(G35:G39)</f>
        <v>3586403858</v>
      </c>
      <c r="H34" s="524"/>
      <c r="I34" s="566"/>
      <c r="J34" s="566"/>
      <c r="K34" s="521" t="s">
        <v>76</v>
      </c>
      <c r="L34" s="522" t="s">
        <v>289</v>
      </c>
      <c r="M34" s="523">
        <f>SUM(M35:M39)</f>
        <v>8963130000</v>
      </c>
      <c r="N34" s="523">
        <f>SUM(N35:N39)</f>
        <v>8963130000</v>
      </c>
      <c r="O34" s="523">
        <f>SUM(O35:O39)</f>
        <v>0</v>
      </c>
      <c r="P34" s="523">
        <f>SUM(P35:P39)</f>
        <v>5299379170</v>
      </c>
      <c r="Q34" s="523">
        <f>SUM(Q35:Q39)</f>
        <v>3663750830</v>
      </c>
      <c r="R34" s="524"/>
      <c r="S34" s="566"/>
      <c r="T34" s="566"/>
      <c r="U34" s="521" t="s">
        <v>76</v>
      </c>
      <c r="V34" s="522" t="s">
        <v>289</v>
      </c>
      <c r="W34" s="523">
        <f>SUM(W35:W39)</f>
        <v>8018884000</v>
      </c>
      <c r="X34" s="523">
        <f>SUM(X35:X39)</f>
        <v>8018884000</v>
      </c>
      <c r="Y34" s="523">
        <f>SUM(Y35:Y39)</f>
        <v>0</v>
      </c>
      <c r="Z34" s="523">
        <f>SUM(Z35:Z39)</f>
        <v>4806534223</v>
      </c>
      <c r="AA34" s="523">
        <f>SUM(AA35:AA39)</f>
        <v>3212349777</v>
      </c>
      <c r="AB34" s="524"/>
      <c r="AC34" s="566"/>
      <c r="AD34" s="566"/>
      <c r="AE34" s="521" t="s">
        <v>76</v>
      </c>
      <c r="AF34" s="522" t="s">
        <v>289</v>
      </c>
      <c r="AG34" s="523">
        <f>SUM(AG35:AG39)</f>
        <v>12510784000</v>
      </c>
      <c r="AH34" s="523">
        <f>SUM(AH35:AH39)</f>
        <v>12510784000</v>
      </c>
      <c r="AI34" s="523">
        <f>SUM(AI35:AI39)</f>
        <v>0</v>
      </c>
      <c r="AJ34" s="523">
        <f>SUM(AJ35:AJ39)</f>
        <v>7489469306</v>
      </c>
      <c r="AK34" s="523">
        <f>SUM(AK35:AK39)</f>
        <v>5021314694</v>
      </c>
      <c r="AL34" s="524"/>
      <c r="AM34" s="569"/>
      <c r="AN34" s="573"/>
      <c r="AO34" s="521" t="s">
        <v>76</v>
      </c>
      <c r="AP34" s="522" t="s">
        <v>289</v>
      </c>
      <c r="AQ34" s="523">
        <f>SUM(AQ35:AQ39)</f>
        <v>10636390000</v>
      </c>
      <c r="AR34" s="523">
        <f>SUM(AR35:AR39)</f>
        <v>10636390000</v>
      </c>
      <c r="AS34" s="523">
        <f>SUM(AS35:AS39)</f>
        <v>0</v>
      </c>
      <c r="AT34" s="523">
        <f>SUM(AT35:AT39)</f>
        <v>6199523811</v>
      </c>
      <c r="AU34" s="523">
        <f>SUM(AU35:AU39)</f>
        <v>4436866189</v>
      </c>
      <c r="AV34" s="524"/>
    </row>
    <row r="35" spans="1:48" ht="18.75">
      <c r="A35" s="528">
        <v>1</v>
      </c>
      <c r="B35" s="529" t="s">
        <v>592</v>
      </c>
      <c r="C35" s="530">
        <f>'[59]DT 2025 trình HĐ'!C66</f>
        <v>7855828000</v>
      </c>
      <c r="D35" s="530">
        <f>C35</f>
        <v>7855828000</v>
      </c>
      <c r="E35" s="530"/>
      <c r="F35" s="530">
        <f>'[59]DT 2025 trình HĐ'!M66</f>
        <v>4404826229</v>
      </c>
      <c r="G35" s="530">
        <f>C35-F35</f>
        <v>3451001771</v>
      </c>
      <c r="H35" s="531"/>
      <c r="I35" s="566"/>
      <c r="J35" s="566"/>
      <c r="K35" s="528">
        <v>1</v>
      </c>
      <c r="L35" s="529" t="s">
        <v>592</v>
      </c>
      <c r="M35" s="530">
        <v>8422000000</v>
      </c>
      <c r="N35" s="530">
        <f>M35</f>
        <v>8422000000</v>
      </c>
      <c r="O35" s="530"/>
      <c r="P35" s="530">
        <v>5017734647</v>
      </c>
      <c r="Q35" s="530">
        <f>M35-P35</f>
        <v>3404265353</v>
      </c>
      <c r="R35" s="531"/>
      <c r="S35" s="566"/>
      <c r="T35" s="566"/>
      <c r="U35" s="528">
        <v>1</v>
      </c>
      <c r="V35" s="529" t="s">
        <v>592</v>
      </c>
      <c r="W35" s="530">
        <f>'[59]DT 2025 trình HĐ'!C92</f>
        <v>7505000000</v>
      </c>
      <c r="X35" s="530">
        <f>W35</f>
        <v>7505000000</v>
      </c>
      <c r="Y35" s="530"/>
      <c r="Z35" s="530">
        <f>'[59]DT 2025 trình HĐ'!M92</f>
        <v>4410447223</v>
      </c>
      <c r="AA35" s="530">
        <f>W35-Z35</f>
        <v>3094552777</v>
      </c>
      <c r="AB35" s="531"/>
      <c r="AC35" s="566"/>
      <c r="AD35" s="566"/>
      <c r="AE35" s="528">
        <v>1</v>
      </c>
      <c r="AF35" s="529" t="s">
        <v>592</v>
      </c>
      <c r="AG35" s="530">
        <f>'[59]DT 2025 trình HĐ'!C104</f>
        <v>12073450000</v>
      </c>
      <c r="AH35" s="530">
        <f>AG35</f>
        <v>12073450000</v>
      </c>
      <c r="AI35" s="530"/>
      <c r="AJ35" s="530">
        <f>'[59]DT 2025 trình HĐ'!M104</f>
        <v>7129957306</v>
      </c>
      <c r="AK35" s="530">
        <f>AG35-AJ35</f>
        <v>4943492694</v>
      </c>
      <c r="AL35" s="531"/>
      <c r="AM35" s="570"/>
      <c r="AN35" s="574"/>
      <c r="AO35" s="528">
        <v>1</v>
      </c>
      <c r="AP35" s="529" t="s">
        <v>592</v>
      </c>
      <c r="AQ35" s="530">
        <f>'[59]DT 2025 trình HĐ'!C116</f>
        <v>9936000000</v>
      </c>
      <c r="AR35" s="530">
        <f>AQ35</f>
        <v>9936000000</v>
      </c>
      <c r="AS35" s="530"/>
      <c r="AT35" s="530">
        <f>'[59]DT 2025 trình HĐ'!M116</f>
        <v>5689970056</v>
      </c>
      <c r="AU35" s="530">
        <f>AQ35-AT35</f>
        <v>4246029944</v>
      </c>
      <c r="AV35" s="531"/>
    </row>
    <row r="36" spans="1:48" ht="25.5">
      <c r="A36" s="528">
        <v>2</v>
      </c>
      <c r="B36" s="529" t="s">
        <v>593</v>
      </c>
      <c r="C36" s="530">
        <f>'[59]DT 2025 trình HĐ'!C68</f>
        <v>68172000</v>
      </c>
      <c r="D36" s="530">
        <f>C36</f>
        <v>68172000</v>
      </c>
      <c r="E36" s="530"/>
      <c r="F36" s="530">
        <f>'[59]DT 2025 trình HĐ'!M68</f>
        <v>39767000</v>
      </c>
      <c r="G36" s="530">
        <f>C36-F36</f>
        <v>28405000</v>
      </c>
      <c r="H36" s="531"/>
      <c r="I36" s="566"/>
      <c r="J36" s="566"/>
      <c r="K36" s="528">
        <v>2</v>
      </c>
      <c r="L36" s="529" t="s">
        <v>593</v>
      </c>
      <c r="M36" s="530">
        <f>'[59]DT 2025 trình HĐ'!C81</f>
        <v>83000000</v>
      </c>
      <c r="N36" s="530">
        <f>M36</f>
        <v>83000000</v>
      </c>
      <c r="O36" s="530"/>
      <c r="P36" s="530">
        <v>35084000</v>
      </c>
      <c r="Q36" s="530">
        <f>M36-P36</f>
        <v>47916000</v>
      </c>
      <c r="R36" s="531"/>
      <c r="S36" s="566"/>
      <c r="T36" s="566"/>
      <c r="U36" s="528">
        <v>2</v>
      </c>
      <c r="V36" s="529" t="s">
        <v>593</v>
      </c>
      <c r="W36" s="530">
        <f>'[59]DT 2025 trình HĐ'!C94</f>
        <v>61000000</v>
      </c>
      <c r="X36" s="530">
        <f>W36</f>
        <v>61000000</v>
      </c>
      <c r="Y36" s="530"/>
      <c r="Z36" s="530">
        <f>'[59]DT 2025 trình HĐ'!M94</f>
        <v>29484000</v>
      </c>
      <c r="AA36" s="530">
        <f>W36-Z36</f>
        <v>31516000</v>
      </c>
      <c r="AB36" s="531"/>
      <c r="AC36" s="566"/>
      <c r="AD36" s="566"/>
      <c r="AE36" s="528">
        <v>2</v>
      </c>
      <c r="AF36" s="529" t="s">
        <v>593</v>
      </c>
      <c r="AG36" s="530">
        <f>'[59]DT 2025 trình HĐ'!C106</f>
        <v>82000000</v>
      </c>
      <c r="AH36" s="530">
        <f>AG36</f>
        <v>82000000</v>
      </c>
      <c r="AI36" s="530"/>
      <c r="AJ36" s="530">
        <f>'[59]DT 2025 trình HĐ'!M106</f>
        <v>44178000</v>
      </c>
      <c r="AK36" s="530">
        <f>AG36-AJ36</f>
        <v>37822000</v>
      </c>
      <c r="AL36" s="531"/>
      <c r="AM36" s="570"/>
      <c r="AN36" s="574"/>
      <c r="AO36" s="528">
        <v>2</v>
      </c>
      <c r="AP36" s="529" t="s">
        <v>593</v>
      </c>
      <c r="AQ36" s="530">
        <f>'[59]DT 2025 trình HĐ'!C118</f>
        <v>100000000</v>
      </c>
      <c r="AR36" s="530">
        <f>AQ36</f>
        <v>100000000</v>
      </c>
      <c r="AS36" s="530"/>
      <c r="AT36" s="530">
        <f>'[59]DT 2025 trình HĐ'!M118</f>
        <v>58353750</v>
      </c>
      <c r="AU36" s="530">
        <f>AQ36-AT36</f>
        <v>41646250</v>
      </c>
      <c r="AV36" s="531"/>
    </row>
    <row r="37" spans="1:48" ht="18.75">
      <c r="A37" s="528">
        <v>3</v>
      </c>
      <c r="B37" s="529" t="s">
        <v>594</v>
      </c>
      <c r="C37" s="530">
        <f>'[59]DT 2025 trình HĐ'!C67</f>
        <v>210600000</v>
      </c>
      <c r="D37" s="530">
        <f>C37</f>
        <v>210600000</v>
      </c>
      <c r="E37" s="530"/>
      <c r="F37" s="530">
        <f>'[59]DT 2025 trình HĐ'!M67</f>
        <v>103602937</v>
      </c>
      <c r="G37" s="530">
        <f>C37-F37</f>
        <v>106997063</v>
      </c>
      <c r="H37" s="531"/>
      <c r="I37" s="566"/>
      <c r="J37" s="566"/>
      <c r="K37" s="528">
        <v>3</v>
      </c>
      <c r="L37" s="529" t="s">
        <v>594</v>
      </c>
      <c r="M37" s="530">
        <f>'[59]DT 2025 trình HĐ'!C80</f>
        <v>226800000</v>
      </c>
      <c r="N37" s="530">
        <f>M37</f>
        <v>226800000</v>
      </c>
      <c r="O37" s="530"/>
      <c r="P37" s="530">
        <v>81931703</v>
      </c>
      <c r="Q37" s="530">
        <f>M37-P37</f>
        <v>144868297</v>
      </c>
      <c r="R37" s="531"/>
      <c r="S37" s="566"/>
      <c r="T37" s="566"/>
      <c r="U37" s="528">
        <v>3</v>
      </c>
      <c r="V37" s="529" t="s">
        <v>594</v>
      </c>
      <c r="W37" s="530">
        <f>'[59]DT 2025 trình HĐ'!C93</f>
        <v>210600000</v>
      </c>
      <c r="X37" s="530">
        <f>W37</f>
        <v>210600000</v>
      </c>
      <c r="Y37" s="530"/>
      <c r="Z37" s="530">
        <f>'[59]DT 2025 trình HĐ'!M93</f>
        <v>124319000</v>
      </c>
      <c r="AA37" s="530">
        <f>W37-Z37</f>
        <v>86281000</v>
      </c>
      <c r="AB37" s="531"/>
      <c r="AC37" s="566"/>
      <c r="AD37" s="566"/>
      <c r="AE37" s="528">
        <v>3</v>
      </c>
      <c r="AF37" s="529" t="s">
        <v>594</v>
      </c>
      <c r="AG37" s="530">
        <f>'[59]DT 2025 trình HĐ'!C105</f>
        <v>297000000</v>
      </c>
      <c r="AH37" s="530">
        <f>AG37</f>
        <v>297000000</v>
      </c>
      <c r="AI37" s="530"/>
      <c r="AJ37" s="530">
        <f>'[59]DT 2025 trình HĐ'!M105</f>
        <v>257000000</v>
      </c>
      <c r="AK37" s="530">
        <f>AG37-AJ37</f>
        <v>40000000</v>
      </c>
      <c r="AL37" s="531"/>
      <c r="AM37" s="570"/>
      <c r="AN37" s="574"/>
      <c r="AO37" s="528">
        <v>3</v>
      </c>
      <c r="AP37" s="529" t="s">
        <v>594</v>
      </c>
      <c r="AQ37" s="530">
        <f>'[59]DT 2025 trình HĐ'!C117</f>
        <v>270000000</v>
      </c>
      <c r="AR37" s="530">
        <f>AQ37</f>
        <v>270000000</v>
      </c>
      <c r="AS37" s="530"/>
      <c r="AT37" s="530">
        <f>'[59]DT 2025 trình HĐ'!M117</f>
        <v>166440005</v>
      </c>
      <c r="AU37" s="530">
        <f>AQ37-AT37</f>
        <v>103559995</v>
      </c>
      <c r="AV37" s="531"/>
    </row>
    <row r="38" spans="1:48" ht="18.75">
      <c r="A38" s="528">
        <v>4</v>
      </c>
      <c r="B38" s="529" t="s">
        <v>595</v>
      </c>
      <c r="C38" s="530">
        <f>'[59]DT 2025 trình HĐ'!C74</f>
        <v>157279000</v>
      </c>
      <c r="D38" s="530">
        <f>C38</f>
        <v>157279000</v>
      </c>
      <c r="E38" s="530"/>
      <c r="F38" s="530">
        <f>'[59]DT 2025 trình HĐ'!M74</f>
        <v>157278976</v>
      </c>
      <c r="G38" s="530">
        <f>C38-F38</f>
        <v>24</v>
      </c>
      <c r="H38" s="531"/>
      <c r="I38" s="566"/>
      <c r="J38" s="566"/>
      <c r="K38" s="528">
        <v>4</v>
      </c>
      <c r="L38" s="529" t="s">
        <v>595</v>
      </c>
      <c r="M38" s="530">
        <v>102330000</v>
      </c>
      <c r="N38" s="530">
        <f>M38</f>
        <v>102330000</v>
      </c>
      <c r="O38" s="530"/>
      <c r="P38" s="530">
        <v>102328820</v>
      </c>
      <c r="Q38" s="530">
        <f>M38-P38</f>
        <v>1180</v>
      </c>
      <c r="R38" s="531"/>
      <c r="S38" s="566"/>
      <c r="T38" s="566"/>
      <c r="U38" s="528">
        <v>4</v>
      </c>
      <c r="V38" s="529" t="s">
        <v>611</v>
      </c>
      <c r="W38" s="530">
        <f>'[59]DT 2025 trình HĐ'!C100</f>
        <v>242284000</v>
      </c>
      <c r="X38" s="530">
        <f>W38</f>
        <v>242284000</v>
      </c>
      <c r="Y38" s="530"/>
      <c r="Z38" s="530">
        <f>'[59]DT 2025 trình HĐ'!M100</f>
        <v>242284000</v>
      </c>
      <c r="AA38" s="530">
        <f>W38-Z38</f>
        <v>0</v>
      </c>
      <c r="AB38" s="531"/>
      <c r="AC38" s="566"/>
      <c r="AD38" s="566"/>
      <c r="AE38" s="528">
        <v>4</v>
      </c>
      <c r="AF38" s="529" t="s">
        <v>595</v>
      </c>
      <c r="AG38" s="530">
        <f>'[59]DT 2025 trình HĐ'!C111</f>
        <v>58334000</v>
      </c>
      <c r="AH38" s="530">
        <f>AG38</f>
        <v>58334000</v>
      </c>
      <c r="AI38" s="530"/>
      <c r="AJ38" s="530">
        <f>'[59]DT 2025 trình HĐ'!M111</f>
        <v>58334000</v>
      </c>
      <c r="AK38" s="530">
        <f>AG38-AJ38</f>
        <v>0</v>
      </c>
      <c r="AL38" s="531"/>
      <c r="AM38" s="570"/>
      <c r="AN38" s="574"/>
      <c r="AO38" s="528">
        <v>4</v>
      </c>
      <c r="AP38" s="529" t="s">
        <v>595</v>
      </c>
      <c r="AQ38" s="530">
        <v>330390000</v>
      </c>
      <c r="AR38" s="530">
        <f>AQ38</f>
        <v>330390000</v>
      </c>
      <c r="AS38" s="530"/>
      <c r="AT38" s="530">
        <v>284760000</v>
      </c>
      <c r="AU38" s="530">
        <f>AQ38-AT38</f>
        <v>45630000</v>
      </c>
      <c r="AV38" s="531"/>
    </row>
    <row r="39" spans="1:48" ht="18.75">
      <c r="A39" s="528">
        <v>5</v>
      </c>
      <c r="B39" s="529" t="s">
        <v>596</v>
      </c>
      <c r="C39" s="530"/>
      <c r="D39" s="530">
        <f>C39</f>
        <v>0</v>
      </c>
      <c r="E39" s="530"/>
      <c r="F39" s="530"/>
      <c r="G39" s="530">
        <f>C39-F39</f>
        <v>0</v>
      </c>
      <c r="H39" s="531"/>
      <c r="I39" s="566"/>
      <c r="J39" s="566"/>
      <c r="K39" s="528">
        <v>5</v>
      </c>
      <c r="L39" s="529" t="s">
        <v>596</v>
      </c>
      <c r="M39" s="530">
        <v>129000000</v>
      </c>
      <c r="N39" s="530">
        <f>M39</f>
        <v>129000000</v>
      </c>
      <c r="O39" s="530"/>
      <c r="P39" s="530">
        <v>62300000</v>
      </c>
      <c r="Q39" s="530">
        <f>M39-P39</f>
        <v>66700000</v>
      </c>
      <c r="R39" s="531"/>
      <c r="S39" s="566"/>
      <c r="T39" s="566"/>
      <c r="U39" s="528">
        <v>5</v>
      </c>
      <c r="V39" s="529" t="s">
        <v>596</v>
      </c>
      <c r="W39" s="530"/>
      <c r="X39" s="530">
        <f>W39</f>
        <v>0</v>
      </c>
      <c r="Y39" s="530"/>
      <c r="Z39" s="530"/>
      <c r="AA39" s="530">
        <f>W39-Z39</f>
        <v>0</v>
      </c>
      <c r="AB39" s="531"/>
      <c r="AC39" s="566"/>
      <c r="AD39" s="566"/>
      <c r="AE39" s="528">
        <v>5</v>
      </c>
      <c r="AF39" s="529" t="s">
        <v>596</v>
      </c>
      <c r="AG39" s="530"/>
      <c r="AH39" s="530">
        <f>AG39</f>
        <v>0</v>
      </c>
      <c r="AI39" s="530"/>
      <c r="AJ39" s="530"/>
      <c r="AK39" s="530">
        <f>AG39-AJ39</f>
        <v>0</v>
      </c>
      <c r="AL39" s="531"/>
      <c r="AM39" s="570"/>
      <c r="AN39" s="574"/>
      <c r="AO39" s="528">
        <v>5</v>
      </c>
      <c r="AP39" s="529" t="s">
        <v>596</v>
      </c>
      <c r="AQ39" s="530"/>
      <c r="AR39" s="530">
        <f>AQ39</f>
        <v>0</v>
      </c>
      <c r="AS39" s="530"/>
      <c r="AT39" s="530"/>
      <c r="AU39" s="530">
        <f>AQ39-AT39</f>
        <v>0</v>
      </c>
      <c r="AV39" s="531"/>
    </row>
    <row r="40" spans="1:48" ht="25.5">
      <c r="A40" s="536" t="s">
        <v>80</v>
      </c>
      <c r="B40" s="537" t="s">
        <v>597</v>
      </c>
      <c r="C40" s="538">
        <f>C41+C44+C45</f>
        <v>413209000</v>
      </c>
      <c r="D40" s="538">
        <f>D41+D44+D45</f>
        <v>0</v>
      </c>
      <c r="E40" s="538">
        <f>E41+E44+E45</f>
        <v>343800000</v>
      </c>
      <c r="F40" s="538">
        <f>F41+F44+F45</f>
        <v>373416500</v>
      </c>
      <c r="G40" s="538">
        <f>G41+G44+G45</f>
        <v>39792500</v>
      </c>
      <c r="H40" s="539"/>
      <c r="I40" s="566"/>
      <c r="J40" s="566"/>
      <c r="K40" s="536" t="s">
        <v>80</v>
      </c>
      <c r="L40" s="537" t="s">
        <v>597</v>
      </c>
      <c r="M40" s="538">
        <f>M41+M44+M45+M46</f>
        <v>725288500</v>
      </c>
      <c r="N40" s="538">
        <f t="shared" ref="N40:Q40" si="3">N41+N44+N45+N46</f>
        <v>548951000</v>
      </c>
      <c r="O40" s="538">
        <f t="shared" si="3"/>
        <v>176337500</v>
      </c>
      <c r="P40" s="538">
        <f t="shared" si="3"/>
        <v>656621455</v>
      </c>
      <c r="Q40" s="538">
        <f t="shared" si="3"/>
        <v>68667045</v>
      </c>
      <c r="R40" s="539"/>
      <c r="S40" s="566"/>
      <c r="T40" s="566"/>
      <c r="U40" s="536" t="s">
        <v>80</v>
      </c>
      <c r="V40" s="537" t="s">
        <v>597</v>
      </c>
      <c r="W40" s="538">
        <f>W41+W44+W45</f>
        <v>32700000</v>
      </c>
      <c r="X40" s="538">
        <f>X41+X44+X45</f>
        <v>0</v>
      </c>
      <c r="Y40" s="538">
        <f>Y41+Y44+Y45</f>
        <v>32700000</v>
      </c>
      <c r="Z40" s="538">
        <f>Z41+Z44+Z45</f>
        <v>32700000</v>
      </c>
      <c r="AA40" s="538">
        <f>AA41+AA44+AA45</f>
        <v>0</v>
      </c>
      <c r="AB40" s="539"/>
      <c r="AC40" s="566"/>
      <c r="AD40" s="566"/>
      <c r="AE40" s="536" t="s">
        <v>80</v>
      </c>
      <c r="AF40" s="537" t="s">
        <v>597</v>
      </c>
      <c r="AG40" s="538">
        <f>AG41+AG44+AG45</f>
        <v>396298000</v>
      </c>
      <c r="AH40" s="538">
        <f>AH41+AH44+AH45</f>
        <v>0</v>
      </c>
      <c r="AI40" s="538">
        <f>AI41+AI44+AI45</f>
        <v>378450000</v>
      </c>
      <c r="AJ40" s="538">
        <f>AJ41+AJ44+AJ45</f>
        <v>388235500</v>
      </c>
      <c r="AK40" s="538">
        <f>AK41+AK44+AK45</f>
        <v>8062500</v>
      </c>
      <c r="AL40" s="539"/>
      <c r="AM40" s="569"/>
      <c r="AN40" s="573"/>
      <c r="AO40" s="536" t="s">
        <v>80</v>
      </c>
      <c r="AP40" s="537" t="s">
        <v>597</v>
      </c>
      <c r="AQ40" s="538">
        <f>AQ41+AQ44+AQ45+AQ46</f>
        <v>554658500</v>
      </c>
      <c r="AR40" s="538">
        <f t="shared" ref="AR40:AU40" si="4">AR41+AR44+AR45+AR46</f>
        <v>444880000</v>
      </c>
      <c r="AS40" s="538">
        <f t="shared" si="4"/>
        <v>109778500</v>
      </c>
      <c r="AT40" s="538">
        <f t="shared" si="4"/>
        <v>530561000</v>
      </c>
      <c r="AU40" s="538">
        <f t="shared" si="4"/>
        <v>24097500</v>
      </c>
      <c r="AV40" s="539"/>
    </row>
    <row r="41" spans="1:48" ht="25.5">
      <c r="A41" s="540">
        <v>1</v>
      </c>
      <c r="B41" s="541" t="s">
        <v>598</v>
      </c>
      <c r="C41" s="542">
        <f>SUM(C42:C43)</f>
        <v>93409000</v>
      </c>
      <c r="D41" s="542">
        <f>SUM(D42:D43)</f>
        <v>0</v>
      </c>
      <c r="E41" s="542">
        <f>SUM(E42:E43)</f>
        <v>24000000</v>
      </c>
      <c r="F41" s="542">
        <f>SUM(F42:F43)</f>
        <v>53746500</v>
      </c>
      <c r="G41" s="542">
        <f>SUM(G42:G43)</f>
        <v>39662500</v>
      </c>
      <c r="H41" s="543"/>
      <c r="I41" s="566"/>
      <c r="J41" s="566"/>
      <c r="K41" s="540">
        <v>1</v>
      </c>
      <c r="L41" s="541" t="s">
        <v>598</v>
      </c>
      <c r="M41" s="542">
        <f>SUM(M42:M43)</f>
        <v>156537500</v>
      </c>
      <c r="N41" s="542">
        <f>SUM(N42:N43)</f>
        <v>0</v>
      </c>
      <c r="O41" s="542">
        <f>SUM(O42:O43)</f>
        <v>156537500</v>
      </c>
      <c r="P41" s="542">
        <f>SUM(P42:P43)</f>
        <v>93077500</v>
      </c>
      <c r="Q41" s="542">
        <f>SUM(Q42:Q43)</f>
        <v>63460000</v>
      </c>
      <c r="R41" s="543"/>
      <c r="S41" s="566"/>
      <c r="T41" s="566"/>
      <c r="U41" s="540">
        <v>1</v>
      </c>
      <c r="V41" s="541" t="s">
        <v>598</v>
      </c>
      <c r="W41" s="542">
        <f>SUM(W42:W43)</f>
        <v>13500000</v>
      </c>
      <c r="X41" s="542">
        <f>SUM(X42:X43)</f>
        <v>0</v>
      </c>
      <c r="Y41" s="542">
        <f>SUM(Y42:Y43)</f>
        <v>13500000</v>
      </c>
      <c r="Z41" s="542">
        <f>SUM(Z42:Z43)</f>
        <v>13500000</v>
      </c>
      <c r="AA41" s="542">
        <f>SUM(AA42:AA43)</f>
        <v>0</v>
      </c>
      <c r="AB41" s="543"/>
      <c r="AC41" s="566"/>
      <c r="AD41" s="566"/>
      <c r="AE41" s="540">
        <v>1</v>
      </c>
      <c r="AF41" s="541" t="s">
        <v>598</v>
      </c>
      <c r="AG41" s="542">
        <f>SUM(AG42:AG43)</f>
        <v>68098000</v>
      </c>
      <c r="AH41" s="542">
        <f>SUM(AH42:AH43)</f>
        <v>0</v>
      </c>
      <c r="AI41" s="542">
        <f>SUM(AI42:AI43)</f>
        <v>50250000</v>
      </c>
      <c r="AJ41" s="542">
        <f>SUM(AJ42:AJ43)</f>
        <v>60165500</v>
      </c>
      <c r="AK41" s="542">
        <f>SUM(AK42:AK43)</f>
        <v>7932500</v>
      </c>
      <c r="AL41" s="543"/>
      <c r="AM41" s="571"/>
      <c r="AN41" s="575"/>
      <c r="AO41" s="540">
        <v>1</v>
      </c>
      <c r="AP41" s="541" t="s">
        <v>598</v>
      </c>
      <c r="AQ41" s="542">
        <f>SUM(AQ42:AQ43)</f>
        <v>87278500</v>
      </c>
      <c r="AR41" s="542">
        <f>SUM(AR42:AR43)</f>
        <v>0</v>
      </c>
      <c r="AS41" s="542">
        <f>SUM(AS42:AS43)</f>
        <v>87278500</v>
      </c>
      <c r="AT41" s="542">
        <f>SUM(AT42:AT43)</f>
        <v>63481000</v>
      </c>
      <c r="AU41" s="542">
        <f>SUM(AU42:AU43)</f>
        <v>23797500</v>
      </c>
      <c r="AV41" s="543"/>
    </row>
    <row r="42" spans="1:48" ht="25.5">
      <c r="A42" s="548" t="s">
        <v>77</v>
      </c>
      <c r="B42" s="529" t="s">
        <v>600</v>
      </c>
      <c r="C42" s="530">
        <f>'[59]DT 2025 trình HĐ'!C71</f>
        <v>69409000</v>
      </c>
      <c r="D42" s="530"/>
      <c r="E42" s="530"/>
      <c r="F42" s="530">
        <f>'[59]DT 2025 trình HĐ'!M71</f>
        <v>29746500</v>
      </c>
      <c r="G42" s="530">
        <f>C42-F42</f>
        <v>39662500</v>
      </c>
      <c r="H42" s="531"/>
      <c r="I42" s="566"/>
      <c r="J42" s="566"/>
      <c r="K42" s="548" t="s">
        <v>77</v>
      </c>
      <c r="L42" s="529" t="s">
        <v>600</v>
      </c>
      <c r="M42" s="530">
        <f>'[59]DT 2025 trình HĐ'!C85</f>
        <v>113037500</v>
      </c>
      <c r="N42" s="530"/>
      <c r="O42" s="530">
        <f>M42</f>
        <v>113037500</v>
      </c>
      <c r="P42" s="530">
        <f>'[59]DT 2025 trình HĐ'!M85</f>
        <v>49577500</v>
      </c>
      <c r="Q42" s="530">
        <f t="shared" ref="Q42:Q47" si="5">M42-P42</f>
        <v>63460000</v>
      </c>
      <c r="R42" s="531"/>
      <c r="S42" s="566"/>
      <c r="T42" s="566"/>
      <c r="U42" s="548" t="s">
        <v>77</v>
      </c>
      <c r="V42" s="529" t="s">
        <v>600</v>
      </c>
      <c r="W42" s="530">
        <f>'[59]DT 2025 trình HĐ'!C98</f>
        <v>0</v>
      </c>
      <c r="X42" s="530"/>
      <c r="Y42" s="530"/>
      <c r="Z42" s="530">
        <f>'[59]DT 2025 trình HĐ'!M98</f>
        <v>0</v>
      </c>
      <c r="AA42" s="530">
        <f>W42-Z42</f>
        <v>0</v>
      </c>
      <c r="AB42" s="531"/>
      <c r="AC42" s="566"/>
      <c r="AD42" s="566"/>
      <c r="AE42" s="548" t="s">
        <v>77</v>
      </c>
      <c r="AF42" s="529" t="s">
        <v>600</v>
      </c>
      <c r="AG42" s="530">
        <f>'[59]DT 2025 trình HĐ'!C110</f>
        <v>17848000</v>
      </c>
      <c r="AH42" s="530"/>
      <c r="AI42" s="530"/>
      <c r="AJ42" s="530">
        <f>'[59]DT 2025 trình HĐ'!M110</f>
        <v>9915500</v>
      </c>
      <c r="AK42" s="530">
        <f>AG42-AJ42</f>
        <v>7932500</v>
      </c>
      <c r="AL42" s="531"/>
      <c r="AM42" s="570"/>
      <c r="AN42" s="574"/>
      <c r="AO42" s="548" t="s">
        <v>77</v>
      </c>
      <c r="AP42" s="529" t="s">
        <v>600</v>
      </c>
      <c r="AQ42" s="530">
        <f>'[59]DT 2025 trình HĐ'!C122</f>
        <v>43628500</v>
      </c>
      <c r="AR42" s="530"/>
      <c r="AS42" s="530">
        <v>43628500</v>
      </c>
      <c r="AT42" s="530">
        <f>'[59]DT 2025 trình HĐ'!M122</f>
        <v>19831000</v>
      </c>
      <c r="AU42" s="530">
        <f t="shared" ref="AU42:AU47" si="6">AQ42-AT42</f>
        <v>23797500</v>
      </c>
      <c r="AV42" s="531"/>
    </row>
    <row r="43" spans="1:48" ht="25.5">
      <c r="A43" s="548" t="s">
        <v>77</v>
      </c>
      <c r="B43" s="529" t="s">
        <v>601</v>
      </c>
      <c r="C43" s="530">
        <f>'[59]DT 2025 trình HĐ'!C70</f>
        <v>24000000</v>
      </c>
      <c r="D43" s="530"/>
      <c r="E43" s="530">
        <f>C43</f>
        <v>24000000</v>
      </c>
      <c r="F43" s="530">
        <f>'[59]DT 2025 trình HĐ'!M70</f>
        <v>24000000</v>
      </c>
      <c r="G43" s="530">
        <f>C43-F43</f>
        <v>0</v>
      </c>
      <c r="H43" s="531"/>
      <c r="I43" s="566"/>
      <c r="J43" s="566"/>
      <c r="K43" s="548" t="s">
        <v>77</v>
      </c>
      <c r="L43" s="529" t="s">
        <v>601</v>
      </c>
      <c r="M43" s="530">
        <f>'[59]DT 2025 trình HĐ'!C83</f>
        <v>43500000</v>
      </c>
      <c r="N43" s="530"/>
      <c r="O43" s="530">
        <f>M43</f>
        <v>43500000</v>
      </c>
      <c r="P43" s="530">
        <f>'[59]DT 2025 trình HĐ'!M83</f>
        <v>43500000</v>
      </c>
      <c r="Q43" s="530">
        <f t="shared" si="5"/>
        <v>0</v>
      </c>
      <c r="R43" s="531"/>
      <c r="S43" s="566"/>
      <c r="T43" s="566"/>
      <c r="U43" s="548" t="s">
        <v>77</v>
      </c>
      <c r="V43" s="529" t="s">
        <v>601</v>
      </c>
      <c r="W43" s="530">
        <f>'[59]DT 2025 trình HĐ'!C96</f>
        <v>13500000</v>
      </c>
      <c r="X43" s="530"/>
      <c r="Y43" s="530">
        <f>W43</f>
        <v>13500000</v>
      </c>
      <c r="Z43" s="530">
        <f>'[59]DT 2025 trình HĐ'!M96</f>
        <v>13500000</v>
      </c>
      <c r="AA43" s="530">
        <f>W43-Z43</f>
        <v>0</v>
      </c>
      <c r="AB43" s="531"/>
      <c r="AC43" s="566"/>
      <c r="AD43" s="566"/>
      <c r="AE43" s="548" t="s">
        <v>77</v>
      </c>
      <c r="AF43" s="529" t="s">
        <v>601</v>
      </c>
      <c r="AG43" s="530">
        <f>'[59]DT 2025 trình HĐ'!C108</f>
        <v>50250000</v>
      </c>
      <c r="AH43" s="530"/>
      <c r="AI43" s="530">
        <f>AG43</f>
        <v>50250000</v>
      </c>
      <c r="AJ43" s="530">
        <f>'[59]DT 2025 trình HĐ'!M108</f>
        <v>50250000</v>
      </c>
      <c r="AK43" s="530">
        <f>AG43-AJ43</f>
        <v>0</v>
      </c>
      <c r="AL43" s="531"/>
      <c r="AM43" s="570"/>
      <c r="AN43" s="574"/>
      <c r="AO43" s="548" t="s">
        <v>77</v>
      </c>
      <c r="AP43" s="529" t="s">
        <v>601</v>
      </c>
      <c r="AQ43" s="530">
        <f>'[59]DT 2025 trình HĐ'!C120</f>
        <v>43650000</v>
      </c>
      <c r="AR43" s="530"/>
      <c r="AS43" s="530">
        <f>AQ43</f>
        <v>43650000</v>
      </c>
      <c r="AT43" s="530">
        <v>43650000</v>
      </c>
      <c r="AU43" s="530">
        <f t="shared" si="6"/>
        <v>0</v>
      </c>
      <c r="AV43" s="531"/>
    </row>
    <row r="44" spans="1:48" ht="18.75">
      <c r="A44" s="548">
        <v>2</v>
      </c>
      <c r="B44" s="529" t="s">
        <v>369</v>
      </c>
      <c r="C44" s="542">
        <f>'[59]DT 2025 trình HĐ'!C75</f>
        <v>300000000</v>
      </c>
      <c r="D44" s="542"/>
      <c r="E44" s="542">
        <f>C44</f>
        <v>300000000</v>
      </c>
      <c r="F44" s="542">
        <f>'[59]DT 2025 trình HĐ'!M75</f>
        <v>299870000</v>
      </c>
      <c r="G44" s="542">
        <f>C44-F44</f>
        <v>130000</v>
      </c>
      <c r="H44" s="531"/>
      <c r="I44" s="566"/>
      <c r="J44" s="566"/>
      <c r="K44" s="581">
        <v>2</v>
      </c>
      <c r="L44" s="541" t="s">
        <v>369</v>
      </c>
      <c r="M44" s="542">
        <f>'[59]DT 2025 trình HĐ'!C88</f>
        <v>300000000</v>
      </c>
      <c r="N44" s="542">
        <f>M44</f>
        <v>300000000</v>
      </c>
      <c r="O44" s="542"/>
      <c r="P44" s="542">
        <f>'[59]DT 2025 trình HĐ'!M88</f>
        <v>299870000</v>
      </c>
      <c r="Q44" s="542">
        <f t="shared" si="5"/>
        <v>130000</v>
      </c>
      <c r="R44" s="531"/>
      <c r="S44" s="566"/>
      <c r="T44" s="566"/>
      <c r="U44" s="548">
        <v>2</v>
      </c>
      <c r="V44" s="529" t="s">
        <v>369</v>
      </c>
      <c r="W44" s="542">
        <v>0</v>
      </c>
      <c r="X44" s="542"/>
      <c r="Y44" s="542">
        <f>W44</f>
        <v>0</v>
      </c>
      <c r="Z44" s="542">
        <v>0</v>
      </c>
      <c r="AA44" s="542">
        <f>W44-Z44</f>
        <v>0</v>
      </c>
      <c r="AB44" s="531"/>
      <c r="AC44" s="566"/>
      <c r="AD44" s="566"/>
      <c r="AE44" s="548">
        <v>2</v>
      </c>
      <c r="AF44" s="529" t="s">
        <v>369</v>
      </c>
      <c r="AG44" s="542">
        <f>'[59]DT 2025 trình HĐ'!C112</f>
        <v>300000000</v>
      </c>
      <c r="AH44" s="542"/>
      <c r="AI44" s="542">
        <f>AG44</f>
        <v>300000000</v>
      </c>
      <c r="AJ44" s="542">
        <f>'[59]DT 2025 trình HĐ'!M112</f>
        <v>299870000</v>
      </c>
      <c r="AK44" s="542">
        <f>AG44-AJ44</f>
        <v>130000</v>
      </c>
      <c r="AL44" s="531"/>
      <c r="AM44" s="570"/>
      <c r="AN44" s="574"/>
      <c r="AO44" s="581">
        <v>2</v>
      </c>
      <c r="AP44" s="541" t="s">
        <v>609</v>
      </c>
      <c r="AQ44" s="542">
        <v>444880000</v>
      </c>
      <c r="AR44" s="542">
        <v>444880000</v>
      </c>
      <c r="AS44" s="542"/>
      <c r="AT44" s="530">
        <f>AQ44</f>
        <v>444880000</v>
      </c>
      <c r="AU44" s="542">
        <f t="shared" si="6"/>
        <v>0</v>
      </c>
      <c r="AV44" s="531"/>
    </row>
    <row r="45" spans="1:48" ht="18.75">
      <c r="A45" s="540">
        <v>3</v>
      </c>
      <c r="B45" s="541" t="s">
        <v>602</v>
      </c>
      <c r="C45" s="542">
        <f>'[59]DT 2025 trình HĐ'!C69</f>
        <v>19800000</v>
      </c>
      <c r="D45" s="530"/>
      <c r="E45" s="542">
        <f>C45</f>
        <v>19800000</v>
      </c>
      <c r="F45" s="542">
        <f>'[59]DT 2025 trình HĐ'!M69</f>
        <v>19800000</v>
      </c>
      <c r="G45" s="542">
        <f>C45-F45</f>
        <v>0</v>
      </c>
      <c r="H45" s="543"/>
      <c r="I45" s="566"/>
      <c r="J45" s="566"/>
      <c r="K45" s="540">
        <v>3</v>
      </c>
      <c r="L45" s="541" t="s">
        <v>611</v>
      </c>
      <c r="M45" s="542">
        <v>248951000</v>
      </c>
      <c r="N45" s="530">
        <f>M45</f>
        <v>248951000</v>
      </c>
      <c r="O45" s="542"/>
      <c r="P45" s="542">
        <v>243873955</v>
      </c>
      <c r="Q45" s="542">
        <f t="shared" si="5"/>
        <v>5077045</v>
      </c>
      <c r="R45" s="543"/>
      <c r="S45" s="566"/>
      <c r="T45" s="566"/>
      <c r="U45" s="540">
        <v>3</v>
      </c>
      <c r="V45" s="541" t="s">
        <v>602</v>
      </c>
      <c r="W45" s="542">
        <f>'[59]DT 2025 trình HĐ'!C95</f>
        <v>19200000</v>
      </c>
      <c r="X45" s="530"/>
      <c r="Y45" s="542">
        <f>W45</f>
        <v>19200000</v>
      </c>
      <c r="Z45" s="542">
        <f>'[59]DT 2025 trình HĐ'!M95</f>
        <v>19200000</v>
      </c>
      <c r="AA45" s="542">
        <f>W45-Z45</f>
        <v>0</v>
      </c>
      <c r="AB45" s="543"/>
      <c r="AC45" s="566"/>
      <c r="AD45" s="566"/>
      <c r="AE45" s="540">
        <v>3</v>
      </c>
      <c r="AF45" s="541" t="s">
        <v>602</v>
      </c>
      <c r="AG45" s="542">
        <f>'[59]DT 2025 trình HĐ'!C107</f>
        <v>28200000</v>
      </c>
      <c r="AH45" s="530"/>
      <c r="AI45" s="542">
        <f>AG45</f>
        <v>28200000</v>
      </c>
      <c r="AJ45" s="542">
        <f>'[59]DT 2025 trình HĐ'!M107</f>
        <v>28200000</v>
      </c>
      <c r="AK45" s="542">
        <f>AG45-AJ45</f>
        <v>0</v>
      </c>
      <c r="AL45" s="543"/>
      <c r="AM45" s="571"/>
      <c r="AN45" s="575"/>
      <c r="AO45" s="540">
        <v>3</v>
      </c>
      <c r="AP45" s="541" t="s">
        <v>602</v>
      </c>
      <c r="AQ45" s="542">
        <f>'[59]DT 2025 trình HĐ'!C119</f>
        <v>22200000</v>
      </c>
      <c r="AR45" s="530"/>
      <c r="AS45" s="542">
        <f>AQ45</f>
        <v>22200000</v>
      </c>
      <c r="AT45" s="530">
        <f>AQ45</f>
        <v>22200000</v>
      </c>
      <c r="AU45" s="542">
        <f t="shared" si="6"/>
        <v>0</v>
      </c>
      <c r="AV45" s="543"/>
    </row>
    <row r="46" spans="1:48" ht="25.5">
      <c r="A46" s="560" t="s">
        <v>83</v>
      </c>
      <c r="B46" s="561" t="s">
        <v>293</v>
      </c>
      <c r="C46" s="562">
        <f>'[59]DT 2025 trình HĐ'!C76</f>
        <v>115587000</v>
      </c>
      <c r="D46" s="562"/>
      <c r="E46" s="562">
        <f>C46</f>
        <v>115587000</v>
      </c>
      <c r="F46" s="562">
        <f>'[59]DT 2025 trình HĐ'!M76</f>
        <v>0</v>
      </c>
      <c r="G46" s="563">
        <f>C46-F46</f>
        <v>115587000</v>
      </c>
      <c r="H46" s="564"/>
      <c r="I46" s="566"/>
      <c r="J46" s="566"/>
      <c r="K46" s="540">
        <v>4</v>
      </c>
      <c r="L46" s="541" t="s">
        <v>602</v>
      </c>
      <c r="M46" s="542">
        <v>19800000</v>
      </c>
      <c r="N46" s="530"/>
      <c r="O46" s="542">
        <f>M46</f>
        <v>19800000</v>
      </c>
      <c r="P46" s="542">
        <v>19800000</v>
      </c>
      <c r="Q46" s="542">
        <f t="shared" si="5"/>
        <v>0</v>
      </c>
      <c r="R46" s="564"/>
      <c r="S46" s="566"/>
      <c r="T46" s="566"/>
      <c r="U46" s="560" t="s">
        <v>83</v>
      </c>
      <c r="V46" s="561" t="s">
        <v>293</v>
      </c>
      <c r="W46" s="562">
        <f>'[59]DT 2025 trình HĐ'!C101</f>
        <v>114453000</v>
      </c>
      <c r="X46" s="562"/>
      <c r="Y46" s="562">
        <f>W46</f>
        <v>114453000</v>
      </c>
      <c r="Z46" s="562">
        <f>'[59]DT 2025 trình HĐ'!M101</f>
        <v>0</v>
      </c>
      <c r="AA46" s="563">
        <f>W46-Z46</f>
        <v>114453000</v>
      </c>
      <c r="AB46" s="564"/>
      <c r="AC46" s="566"/>
      <c r="AD46" s="566"/>
      <c r="AE46" s="560" t="s">
        <v>83</v>
      </c>
      <c r="AF46" s="561" t="s">
        <v>293</v>
      </c>
      <c r="AG46" s="562">
        <f>'[59]DT 2025 trình HĐ'!C113</f>
        <v>179436000</v>
      </c>
      <c r="AH46" s="562"/>
      <c r="AI46" s="562">
        <f>AG46</f>
        <v>179436000</v>
      </c>
      <c r="AJ46" s="562">
        <f>'[59]DT 2025 trình HĐ'!M113</f>
        <v>0</v>
      </c>
      <c r="AK46" s="563">
        <f>AG46-AJ46</f>
        <v>179436000</v>
      </c>
      <c r="AL46" s="564"/>
      <c r="AM46" s="569"/>
      <c r="AN46" s="573"/>
      <c r="AO46" s="540">
        <v>4</v>
      </c>
      <c r="AP46" s="541" t="s">
        <v>610</v>
      </c>
      <c r="AQ46" s="542">
        <v>300000</v>
      </c>
      <c r="AR46" s="530"/>
      <c r="AS46" s="542">
        <f>AQ46</f>
        <v>300000</v>
      </c>
      <c r="AT46" s="530">
        <f>'[59]DT 2025 trình HĐ'!M126</f>
        <v>0</v>
      </c>
      <c r="AU46" s="542">
        <f t="shared" si="6"/>
        <v>300000</v>
      </c>
      <c r="AV46" s="564"/>
    </row>
    <row r="47" spans="1:48" ht="18.75">
      <c r="A47" s="550"/>
      <c r="B47" s="551"/>
      <c r="C47" s="552"/>
      <c r="D47" s="552"/>
      <c r="E47" s="552"/>
      <c r="F47" s="552"/>
      <c r="G47" s="565"/>
      <c r="H47" s="553"/>
      <c r="I47" s="566"/>
      <c r="J47" s="566"/>
      <c r="K47" s="560" t="s">
        <v>83</v>
      </c>
      <c r="L47" s="561" t="s">
        <v>293</v>
      </c>
      <c r="M47" s="562">
        <v>122357000</v>
      </c>
      <c r="N47" s="562"/>
      <c r="O47" s="562">
        <f>M47</f>
        <v>122357000</v>
      </c>
      <c r="P47" s="562"/>
      <c r="Q47" s="562">
        <f t="shared" si="5"/>
        <v>122357000</v>
      </c>
      <c r="R47" s="553"/>
      <c r="S47" s="566"/>
      <c r="T47" s="566"/>
      <c r="U47" s="550"/>
      <c r="V47" s="551"/>
      <c r="W47" s="552"/>
      <c r="X47" s="552"/>
      <c r="Y47" s="552"/>
      <c r="Z47" s="552"/>
      <c r="AA47" s="565"/>
      <c r="AB47" s="553"/>
      <c r="AC47" s="566"/>
      <c r="AD47" s="566"/>
      <c r="AE47" s="550"/>
      <c r="AF47" s="551"/>
      <c r="AG47" s="552"/>
      <c r="AH47" s="552"/>
      <c r="AI47" s="552"/>
      <c r="AJ47" s="552"/>
      <c r="AK47" s="565"/>
      <c r="AL47" s="553"/>
      <c r="AM47" s="569"/>
      <c r="AN47" s="573"/>
      <c r="AO47" s="560" t="s">
        <v>83</v>
      </c>
      <c r="AP47" s="561" t="s">
        <v>293</v>
      </c>
      <c r="AQ47" s="562">
        <v>147159000</v>
      </c>
      <c r="AR47" s="562"/>
      <c r="AS47" s="562">
        <f>AQ47</f>
        <v>147159000</v>
      </c>
      <c r="AT47" s="562">
        <f>'[59]DT 2025 trình HĐ'!M126</f>
        <v>0</v>
      </c>
      <c r="AU47" s="562">
        <f t="shared" si="6"/>
        <v>147159000</v>
      </c>
      <c r="AV47" s="553"/>
    </row>
    <row r="48" spans="1:48" ht="18.75">
      <c r="A48" s="554"/>
      <c r="B48" s="555" t="s">
        <v>166</v>
      </c>
      <c r="C48" s="556">
        <f>C34+C40+C46</f>
        <v>8820675000</v>
      </c>
      <c r="D48" s="556">
        <f>D34+D40+D46</f>
        <v>8291879000</v>
      </c>
      <c r="E48" s="556">
        <f>E34+E40+E46</f>
        <v>459387000</v>
      </c>
      <c r="F48" s="556">
        <f>F34+F40+F46</f>
        <v>5078891642</v>
      </c>
      <c r="G48" s="556">
        <f>G34+G40+G46</f>
        <v>3741783358</v>
      </c>
      <c r="H48" s="557"/>
      <c r="I48" s="566"/>
      <c r="J48" s="566"/>
      <c r="K48" s="554"/>
      <c r="L48" s="555" t="s">
        <v>166</v>
      </c>
      <c r="M48" s="556">
        <f>M34+M40+M47</f>
        <v>9810775500</v>
      </c>
      <c r="N48" s="556">
        <f t="shared" ref="N48:Q48" si="7">N34+N40+N47</f>
        <v>9512081000</v>
      </c>
      <c r="O48" s="556">
        <f t="shared" si="7"/>
        <v>298694500</v>
      </c>
      <c r="P48" s="556">
        <f t="shared" si="7"/>
        <v>5956000625</v>
      </c>
      <c r="Q48" s="556">
        <f t="shared" si="7"/>
        <v>3854774875</v>
      </c>
      <c r="R48" s="557"/>
      <c r="S48" s="566"/>
      <c r="T48" s="566"/>
      <c r="U48" s="554"/>
      <c r="V48" s="555" t="s">
        <v>166</v>
      </c>
      <c r="W48" s="556">
        <f>W34+W40+W46</f>
        <v>8166037000</v>
      </c>
      <c r="X48" s="556">
        <f>X34+X40+X46</f>
        <v>8018884000</v>
      </c>
      <c r="Y48" s="556">
        <f>Y34+Y40+Y46</f>
        <v>147153000</v>
      </c>
      <c r="Z48" s="556">
        <f>Z34+Z40+Z46</f>
        <v>4839234223</v>
      </c>
      <c r="AA48" s="556">
        <f>AA34+AA40+AA46</f>
        <v>3326802777</v>
      </c>
      <c r="AB48" s="557"/>
      <c r="AC48" s="566"/>
      <c r="AD48" s="566"/>
      <c r="AE48" s="554"/>
      <c r="AF48" s="555" t="s">
        <v>166</v>
      </c>
      <c r="AG48" s="556">
        <f>AG34+AG40+AG46</f>
        <v>13086518000</v>
      </c>
      <c r="AH48" s="556">
        <f>AH34+AH40+AH46</f>
        <v>12510784000</v>
      </c>
      <c r="AI48" s="556">
        <f>AI34+AI40+AI46</f>
        <v>557886000</v>
      </c>
      <c r="AJ48" s="556">
        <f>AJ34+AJ40+AJ46</f>
        <v>7877704806</v>
      </c>
      <c r="AK48" s="556">
        <f>AK34+AK40+AK46</f>
        <v>5208813194</v>
      </c>
      <c r="AL48" s="557"/>
      <c r="AM48" s="570"/>
      <c r="AN48" s="574"/>
      <c r="AO48" s="554"/>
      <c r="AP48" s="555" t="s">
        <v>166</v>
      </c>
      <c r="AQ48" s="556">
        <f>AQ34+AQ40+AQ47</f>
        <v>11338207500</v>
      </c>
      <c r="AR48" s="556">
        <f t="shared" ref="AR48:AU48" si="8">AR34+AR40+AR47</f>
        <v>11081270000</v>
      </c>
      <c r="AS48" s="556">
        <f t="shared" si="8"/>
        <v>256937500</v>
      </c>
      <c r="AT48" s="556">
        <f t="shared" si="8"/>
        <v>6730084811</v>
      </c>
      <c r="AU48" s="556">
        <f t="shared" si="8"/>
        <v>4608122689</v>
      </c>
      <c r="AV48" s="557"/>
    </row>
    <row r="49" spans="1:41" ht="29.25" customHeight="1">
      <c r="A49" s="494" t="s">
        <v>535</v>
      </c>
      <c r="I49" s="566"/>
      <c r="J49" s="566"/>
      <c r="K49" s="494" t="s">
        <v>535</v>
      </c>
      <c r="S49" s="566"/>
      <c r="T49" s="566"/>
      <c r="U49" s="494" t="s">
        <v>535</v>
      </c>
      <c r="AC49" s="566"/>
      <c r="AD49" s="566"/>
      <c r="AE49" s="494" t="s">
        <v>535</v>
      </c>
      <c r="AO49" s="494" t="s">
        <v>535</v>
      </c>
    </row>
    <row r="50" spans="1:41" ht="18.75">
      <c r="I50" s="566"/>
      <c r="J50" s="566"/>
      <c r="S50" s="566"/>
      <c r="T50" s="566"/>
      <c r="AC50" s="566"/>
      <c r="AD50" s="566"/>
    </row>
    <row r="51" spans="1:41" ht="18.75">
      <c r="A51" s="840" t="s">
        <v>287</v>
      </c>
      <c r="B51" s="840"/>
      <c r="C51" s="840"/>
      <c r="D51" s="840"/>
      <c r="E51" s="840"/>
      <c r="F51" s="840"/>
      <c r="G51" s="840"/>
      <c r="H51" s="840"/>
      <c r="I51" s="566"/>
      <c r="J51" s="566"/>
      <c r="K51" s="840" t="s">
        <v>287</v>
      </c>
      <c r="L51" s="840"/>
      <c r="M51" s="840"/>
      <c r="N51" s="840"/>
      <c r="O51" s="840"/>
      <c r="P51" s="840"/>
      <c r="Q51" s="840"/>
      <c r="R51" s="840"/>
      <c r="S51" s="566"/>
      <c r="T51" s="566"/>
      <c r="U51" s="840" t="s">
        <v>287</v>
      </c>
      <c r="V51" s="840"/>
      <c r="W51" s="840"/>
      <c r="X51" s="840"/>
      <c r="Y51" s="840"/>
      <c r="Z51" s="840"/>
      <c r="AA51" s="840"/>
      <c r="AB51" s="840"/>
      <c r="AC51" s="566"/>
      <c r="AD51" s="566"/>
      <c r="AE51" s="840" t="s">
        <v>287</v>
      </c>
      <c r="AF51" s="840"/>
      <c r="AG51" s="840"/>
      <c r="AH51" s="840"/>
      <c r="AI51" s="840"/>
      <c r="AJ51" s="840"/>
      <c r="AK51" s="840"/>
      <c r="AL51" s="840"/>
      <c r="AM51" s="566"/>
      <c r="AN51" s="566"/>
    </row>
    <row r="52" spans="1:41" ht="18.75">
      <c r="A52" s="840" t="str">
        <f>"Đơn vị:    "&amp;UPPER('[59]DS đ.vị'!B11)</f>
        <v>Đơn vị:    TRƯỜNG THCS NGUYỄN BỈNH KHIÊM</v>
      </c>
      <c r="B52" s="840"/>
      <c r="C52" s="840"/>
      <c r="D52" s="840"/>
      <c r="E52" s="840"/>
      <c r="F52" s="840"/>
      <c r="G52" s="840"/>
      <c r="H52" s="840"/>
      <c r="I52" s="566"/>
      <c r="J52" s="566"/>
      <c r="K52" s="840" t="str">
        <f>"Đơn vị:    "&amp;UPPER('[59]DS đ.vị'!B12)</f>
        <v>Đơn vị:    TRƯỜNG THCS PHAN BỘI CHÂU</v>
      </c>
      <c r="L52" s="840"/>
      <c r="M52" s="840"/>
      <c r="N52" s="840"/>
      <c r="O52" s="840"/>
      <c r="P52" s="840"/>
      <c r="Q52" s="840"/>
      <c r="R52" s="840"/>
      <c r="S52" s="566"/>
      <c r="T52" s="566"/>
      <c r="U52" s="840" t="str">
        <f>"Đơn vị:    "&amp;UPPER('[59]DS đ.vị'!B13)</f>
        <v>Đơn vị:    TRƯỜNG THCS TÔN ĐỨC THẮNG</v>
      </c>
      <c r="V52" s="840"/>
      <c r="W52" s="840"/>
      <c r="X52" s="840"/>
      <c r="Y52" s="840"/>
      <c r="Z52" s="840"/>
      <c r="AA52" s="840"/>
      <c r="AB52" s="840"/>
      <c r="AC52" s="566"/>
      <c r="AD52" s="566"/>
      <c r="AE52" s="840" t="str">
        <f>"Đơn vị:    "&amp;UPPER('[59]DS đ.vị'!B14)</f>
        <v>Đơn vị:    TRƯỜNG THCS TRẦN PHÚ</v>
      </c>
      <c r="AF52" s="840"/>
      <c r="AG52" s="840"/>
      <c r="AH52" s="840"/>
      <c r="AI52" s="840"/>
      <c r="AJ52" s="840"/>
      <c r="AK52" s="840"/>
      <c r="AL52" s="840"/>
      <c r="AM52" s="566"/>
      <c r="AN52" s="566"/>
    </row>
    <row r="53" spans="1:41" ht="18.75">
      <c r="A53" s="840" t="str">
        <f>"Mã QHNS:    "&amp;'[59]DS đ.vị'!C11</f>
        <v>Mã QHNS:    1125826</v>
      </c>
      <c r="B53" s="840"/>
      <c r="C53" s="840"/>
      <c r="D53" s="840"/>
      <c r="E53" s="840"/>
      <c r="F53" s="840"/>
      <c r="G53" s="840"/>
      <c r="H53" s="840"/>
      <c r="I53" s="566"/>
      <c r="J53" s="566"/>
      <c r="K53" s="840" t="str">
        <f>"Mã QHNS:    "&amp;'[59]DS đ.vị'!C12</f>
        <v>Mã QHNS:    1087677</v>
      </c>
      <c r="L53" s="840"/>
      <c r="M53" s="840"/>
      <c r="N53" s="840"/>
      <c r="O53" s="840"/>
      <c r="P53" s="840"/>
      <c r="Q53" s="840"/>
      <c r="R53" s="840"/>
      <c r="S53" s="566"/>
      <c r="T53" s="566"/>
      <c r="U53" s="840" t="str">
        <f>"Mã QHNS:    "&amp;'[59]DS đ.vị'!C13</f>
        <v>Mã QHNS:    1100303</v>
      </c>
      <c r="V53" s="840"/>
      <c r="W53" s="840"/>
      <c r="X53" s="840"/>
      <c r="Y53" s="840"/>
      <c r="Z53" s="840"/>
      <c r="AA53" s="840"/>
      <c r="AB53" s="840"/>
      <c r="AC53" s="566"/>
      <c r="AD53" s="566"/>
      <c r="AE53" s="840" t="str">
        <f>"Mã QHNS:    "&amp;'[59]DS đ.vị'!C14</f>
        <v>Mã QHNS:    1126872</v>
      </c>
      <c r="AF53" s="840"/>
      <c r="AG53" s="840"/>
      <c r="AH53" s="840"/>
      <c r="AI53" s="840"/>
      <c r="AJ53" s="840"/>
      <c r="AK53" s="840"/>
      <c r="AL53" s="840"/>
      <c r="AM53" s="566"/>
      <c r="AN53" s="566"/>
    </row>
    <row r="54" spans="1:41" ht="18.75">
      <c r="A54" s="840" t="s">
        <v>586</v>
      </c>
      <c r="B54" s="840"/>
      <c r="C54" s="840"/>
      <c r="D54" s="840"/>
      <c r="E54" s="840"/>
      <c r="F54" s="840"/>
      <c r="G54" s="840"/>
      <c r="H54" s="840"/>
      <c r="I54" s="566"/>
      <c r="J54" s="566"/>
      <c r="K54" s="840" t="s">
        <v>586</v>
      </c>
      <c r="L54" s="840"/>
      <c r="M54" s="840"/>
      <c r="N54" s="840"/>
      <c r="O54" s="840"/>
      <c r="P54" s="840"/>
      <c r="Q54" s="840"/>
      <c r="R54" s="840"/>
      <c r="S54" s="566"/>
      <c r="T54" s="566"/>
      <c r="U54" s="840" t="s">
        <v>586</v>
      </c>
      <c r="V54" s="840"/>
      <c r="W54" s="840"/>
      <c r="X54" s="840"/>
      <c r="Y54" s="840"/>
      <c r="Z54" s="840"/>
      <c r="AA54" s="840"/>
      <c r="AB54" s="840"/>
      <c r="AC54" s="566"/>
      <c r="AD54" s="566"/>
      <c r="AE54" s="840" t="s">
        <v>586</v>
      </c>
      <c r="AF54" s="840"/>
      <c r="AG54" s="840"/>
      <c r="AH54" s="840"/>
      <c r="AI54" s="840"/>
      <c r="AJ54" s="840"/>
      <c r="AK54" s="840"/>
      <c r="AL54" s="840"/>
      <c r="AM54" s="566"/>
      <c r="AN54" s="566"/>
    </row>
    <row r="55" spans="1:41" ht="18.75">
      <c r="A55" s="841" t="s">
        <v>802</v>
      </c>
      <c r="B55" s="841"/>
      <c r="C55" s="841"/>
      <c r="D55" s="841"/>
      <c r="E55" s="841"/>
      <c r="F55" s="841"/>
      <c r="G55" s="841"/>
      <c r="H55" s="841"/>
      <c r="I55" s="566"/>
      <c r="J55" s="566"/>
      <c r="K55" s="841" t="s">
        <v>802</v>
      </c>
      <c r="L55" s="841"/>
      <c r="M55" s="841"/>
      <c r="N55" s="841"/>
      <c r="O55" s="841"/>
      <c r="P55" s="841"/>
      <c r="Q55" s="841"/>
      <c r="R55" s="841"/>
      <c r="S55" s="566"/>
      <c r="T55" s="566"/>
      <c r="U55" s="841" t="s">
        <v>802</v>
      </c>
      <c r="V55" s="841"/>
      <c r="W55" s="841"/>
      <c r="X55" s="841"/>
      <c r="Y55" s="841"/>
      <c r="Z55" s="841"/>
      <c r="AA55" s="841"/>
      <c r="AB55" s="841"/>
      <c r="AC55" s="566"/>
      <c r="AD55" s="566"/>
      <c r="AE55" s="841" t="s">
        <v>802</v>
      </c>
      <c r="AF55" s="841"/>
      <c r="AG55" s="841"/>
      <c r="AH55" s="841"/>
      <c r="AI55" s="841"/>
      <c r="AJ55" s="841"/>
      <c r="AK55" s="841"/>
      <c r="AL55" s="841"/>
      <c r="AM55" s="567"/>
      <c r="AN55" s="567"/>
    </row>
    <row r="56" spans="1:41" ht="18.75">
      <c r="A56" s="477"/>
      <c r="B56" s="477"/>
      <c r="C56" s="515"/>
      <c r="H56" s="479" t="s">
        <v>288</v>
      </c>
      <c r="I56" s="566"/>
      <c r="J56" s="566"/>
      <c r="K56" s="477"/>
      <c r="L56" s="477"/>
      <c r="M56" s="515"/>
      <c r="R56" s="479" t="s">
        <v>288</v>
      </c>
      <c r="S56" s="566"/>
      <c r="T56" s="566"/>
      <c r="U56" s="477"/>
      <c r="V56" s="477"/>
      <c r="W56" s="515"/>
      <c r="AB56" s="479" t="s">
        <v>288</v>
      </c>
      <c r="AC56" s="566"/>
      <c r="AD56" s="566"/>
      <c r="AE56" s="477"/>
      <c r="AF56" s="477"/>
      <c r="AG56" s="515"/>
      <c r="AL56" s="479" t="s">
        <v>288</v>
      </c>
      <c r="AM56" s="479"/>
      <c r="AN56" s="479"/>
    </row>
    <row r="57" spans="1:41" ht="18.75">
      <c r="A57" s="845" t="s">
        <v>169</v>
      </c>
      <c r="B57" s="845" t="s">
        <v>73</v>
      </c>
      <c r="C57" s="846" t="s">
        <v>587</v>
      </c>
      <c r="D57" s="846" t="s">
        <v>161</v>
      </c>
      <c r="E57" s="846"/>
      <c r="F57" s="846" t="s">
        <v>588</v>
      </c>
      <c r="G57" s="846" t="s">
        <v>589</v>
      </c>
      <c r="H57" s="845" t="s">
        <v>162</v>
      </c>
      <c r="I57" s="566"/>
      <c r="J57" s="566"/>
      <c r="K57" s="845" t="s">
        <v>169</v>
      </c>
      <c r="L57" s="845" t="s">
        <v>73</v>
      </c>
      <c r="M57" s="846" t="s">
        <v>587</v>
      </c>
      <c r="N57" s="846" t="s">
        <v>161</v>
      </c>
      <c r="O57" s="846"/>
      <c r="P57" s="846" t="s">
        <v>588</v>
      </c>
      <c r="Q57" s="846" t="s">
        <v>589</v>
      </c>
      <c r="R57" s="845" t="s">
        <v>162</v>
      </c>
      <c r="S57" s="566"/>
      <c r="T57" s="566"/>
      <c r="U57" s="845" t="s">
        <v>169</v>
      </c>
      <c r="V57" s="845" t="s">
        <v>73</v>
      </c>
      <c r="W57" s="846" t="s">
        <v>587</v>
      </c>
      <c r="X57" s="846" t="s">
        <v>161</v>
      </c>
      <c r="Y57" s="846"/>
      <c r="Z57" s="846" t="s">
        <v>588</v>
      </c>
      <c r="AA57" s="846" t="s">
        <v>589</v>
      </c>
      <c r="AB57" s="845" t="s">
        <v>162</v>
      </c>
      <c r="AC57" s="566"/>
      <c r="AD57" s="566"/>
      <c r="AE57" s="845" t="s">
        <v>169</v>
      </c>
      <c r="AF57" s="845" t="s">
        <v>73</v>
      </c>
      <c r="AG57" s="846" t="s">
        <v>587</v>
      </c>
      <c r="AH57" s="846" t="s">
        <v>161</v>
      </c>
      <c r="AI57" s="846"/>
      <c r="AJ57" s="846" t="s">
        <v>588</v>
      </c>
      <c r="AK57" s="846" t="s">
        <v>589</v>
      </c>
      <c r="AL57" s="845" t="s">
        <v>162</v>
      </c>
      <c r="AM57" s="525"/>
      <c r="AN57" s="525"/>
    </row>
    <row r="58" spans="1:41" ht="25.5">
      <c r="A58" s="845"/>
      <c r="B58" s="845"/>
      <c r="C58" s="846"/>
      <c r="D58" s="519" t="s">
        <v>590</v>
      </c>
      <c r="E58" s="519" t="s">
        <v>591</v>
      </c>
      <c r="F58" s="846"/>
      <c r="G58" s="846"/>
      <c r="H58" s="845"/>
      <c r="I58" s="566"/>
      <c r="J58" s="566"/>
      <c r="K58" s="845"/>
      <c r="L58" s="845"/>
      <c r="M58" s="846"/>
      <c r="N58" s="519" t="s">
        <v>590</v>
      </c>
      <c r="O58" s="519" t="s">
        <v>591</v>
      </c>
      <c r="P58" s="846"/>
      <c r="Q58" s="846"/>
      <c r="R58" s="845"/>
      <c r="S58" s="566"/>
      <c r="T58" s="566"/>
      <c r="U58" s="845"/>
      <c r="V58" s="845"/>
      <c r="W58" s="846"/>
      <c r="X58" s="519" t="s">
        <v>590</v>
      </c>
      <c r="Y58" s="519" t="s">
        <v>591</v>
      </c>
      <c r="Z58" s="846"/>
      <c r="AA58" s="846"/>
      <c r="AB58" s="845"/>
      <c r="AC58" s="566"/>
      <c r="AD58" s="566"/>
      <c r="AE58" s="845"/>
      <c r="AF58" s="845"/>
      <c r="AG58" s="846"/>
      <c r="AH58" s="519" t="s">
        <v>590</v>
      </c>
      <c r="AI58" s="519" t="s">
        <v>591</v>
      </c>
      <c r="AJ58" s="846"/>
      <c r="AK58" s="846"/>
      <c r="AL58" s="845"/>
      <c r="AM58" s="525"/>
      <c r="AN58" s="525"/>
    </row>
    <row r="59" spans="1:41" ht="18.75">
      <c r="A59" s="521" t="s">
        <v>76</v>
      </c>
      <c r="B59" s="522" t="s">
        <v>289</v>
      </c>
      <c r="C59" s="523">
        <f>SUM(C60:C64)</f>
        <v>6513186000</v>
      </c>
      <c r="D59" s="523">
        <f>SUM(D60:D64)</f>
        <v>6513186000</v>
      </c>
      <c r="E59" s="523">
        <f>SUM(E60:E64)</f>
        <v>0</v>
      </c>
      <c r="F59" s="523">
        <f>SUM(F60:F64)</f>
        <v>3723257313</v>
      </c>
      <c r="G59" s="523">
        <f>SUM(G60:G64)</f>
        <v>2789928687</v>
      </c>
      <c r="H59" s="524"/>
      <c r="I59" s="566"/>
      <c r="J59" s="566"/>
      <c r="K59" s="521" t="s">
        <v>76</v>
      </c>
      <c r="L59" s="522" t="s">
        <v>289</v>
      </c>
      <c r="M59" s="523">
        <f>SUM(M60:M64)</f>
        <v>8696511000</v>
      </c>
      <c r="N59" s="523">
        <f>SUM(N60:N64)</f>
        <v>8696511000</v>
      </c>
      <c r="O59" s="523">
        <f>SUM(O60:O64)</f>
        <v>0</v>
      </c>
      <c r="P59" s="523">
        <f>SUM(P60:P64)</f>
        <v>5192561012</v>
      </c>
      <c r="Q59" s="523">
        <f>SUM(Q60:Q64)</f>
        <v>3503949988</v>
      </c>
      <c r="R59" s="524"/>
      <c r="S59" s="566"/>
      <c r="T59" s="566"/>
      <c r="U59" s="521" t="s">
        <v>76</v>
      </c>
      <c r="V59" s="522" t="s">
        <v>289</v>
      </c>
      <c r="W59" s="523">
        <f>SUM(W60:W64)</f>
        <v>7513713000</v>
      </c>
      <c r="X59" s="523">
        <f>SUM(X60:X64)</f>
        <v>7513713000</v>
      </c>
      <c r="Y59" s="523">
        <f>SUM(Y60:Y64)</f>
        <v>0</v>
      </c>
      <c r="Z59" s="523">
        <f>SUM(Z60:Z64)</f>
        <v>4442209160</v>
      </c>
      <c r="AA59" s="523">
        <f>SUM(AA60:AA64)</f>
        <v>3071503840</v>
      </c>
      <c r="AB59" s="524"/>
      <c r="AC59" s="566"/>
      <c r="AD59" s="566"/>
      <c r="AE59" s="521" t="s">
        <v>76</v>
      </c>
      <c r="AF59" s="522" t="s">
        <v>289</v>
      </c>
      <c r="AG59" s="523">
        <f>SUM(AG60:AG64)</f>
        <v>9789135000</v>
      </c>
      <c r="AH59" s="523">
        <f>SUM(AH60:AH64)</f>
        <v>9789135000</v>
      </c>
      <c r="AI59" s="523">
        <f>SUM(AI60:AI64)</f>
        <v>0</v>
      </c>
      <c r="AJ59" s="523">
        <f>SUM(AJ60:AJ64)</f>
        <v>6108227900</v>
      </c>
      <c r="AK59" s="523">
        <f>SUM(AK60:AK64)</f>
        <v>3680907100</v>
      </c>
      <c r="AL59" s="524"/>
      <c r="AM59" s="527"/>
      <c r="AN59" s="527"/>
    </row>
    <row r="60" spans="1:41" ht="18.75">
      <c r="A60" s="528">
        <v>1</v>
      </c>
      <c r="B60" s="529" t="s">
        <v>592</v>
      </c>
      <c r="C60" s="530">
        <f>'[59]DT 2025 trình HĐ'!C129</f>
        <v>6144000000</v>
      </c>
      <c r="D60" s="530">
        <f>C60</f>
        <v>6144000000</v>
      </c>
      <c r="E60" s="530"/>
      <c r="F60" s="530">
        <f>'[59]DT 2025 trình HĐ'!M129</f>
        <v>3499594853</v>
      </c>
      <c r="G60" s="530">
        <f>C60-F60</f>
        <v>2644405147</v>
      </c>
      <c r="H60" s="531"/>
      <c r="I60" s="566"/>
      <c r="J60" s="566"/>
      <c r="K60" s="528">
        <v>1</v>
      </c>
      <c r="L60" s="529" t="s">
        <v>592</v>
      </c>
      <c r="M60" s="530">
        <f>'[59]DT 2025 trình HĐ'!C141</f>
        <v>7982310000</v>
      </c>
      <c r="N60" s="530">
        <f>M60</f>
        <v>7982310000</v>
      </c>
      <c r="O60" s="530"/>
      <c r="P60" s="530">
        <f>'[59]DT 2025 trình HĐ'!M141</f>
        <v>4550590184</v>
      </c>
      <c r="Q60" s="530">
        <f>M60-P60</f>
        <v>3431719816</v>
      </c>
      <c r="R60" s="531"/>
      <c r="S60" s="566"/>
      <c r="T60" s="566"/>
      <c r="U60" s="528">
        <v>1</v>
      </c>
      <c r="V60" s="529" t="s">
        <v>592</v>
      </c>
      <c r="W60" s="530">
        <f>'[59]DT 2025 trình HĐ'!C154</f>
        <v>6934000000</v>
      </c>
      <c r="X60" s="530">
        <f>W60</f>
        <v>6934000000</v>
      </c>
      <c r="Y60" s="530"/>
      <c r="Z60" s="530">
        <f>'[59]DT 2025 trình HĐ'!M154</f>
        <v>4059631850</v>
      </c>
      <c r="AA60" s="530">
        <f>W60-Z60</f>
        <v>2874368150</v>
      </c>
      <c r="AB60" s="531"/>
      <c r="AC60" s="566"/>
      <c r="AD60" s="566"/>
      <c r="AE60" s="528">
        <v>1</v>
      </c>
      <c r="AF60" s="529" t="s">
        <v>592</v>
      </c>
      <c r="AG60" s="530">
        <f>'[59]DT 2025 trình HĐ'!C168</f>
        <v>8101000000</v>
      </c>
      <c r="AH60" s="530">
        <f>AG60</f>
        <v>8101000000</v>
      </c>
      <c r="AI60" s="530"/>
      <c r="AJ60" s="530">
        <f>'[59]DT 2025 trình HĐ'!M168</f>
        <v>4534906523</v>
      </c>
      <c r="AK60" s="530">
        <f>AG60-AJ60</f>
        <v>3566093477</v>
      </c>
      <c r="AL60" s="531"/>
      <c r="AM60" s="535"/>
      <c r="AN60" s="535"/>
    </row>
    <row r="61" spans="1:41" ht="25.5">
      <c r="A61" s="528">
        <v>2</v>
      </c>
      <c r="B61" s="529" t="s">
        <v>593</v>
      </c>
      <c r="C61" s="530">
        <f>'[59]DT 2025 trình HĐ'!C131</f>
        <v>96000000</v>
      </c>
      <c r="D61" s="530">
        <f>C61</f>
        <v>96000000</v>
      </c>
      <c r="E61" s="530"/>
      <c r="F61" s="530">
        <f>'[59]DT 2025 trình HĐ'!M131</f>
        <v>55932500</v>
      </c>
      <c r="G61" s="530">
        <f>C61-F61</f>
        <v>40067500</v>
      </c>
      <c r="H61" s="531"/>
      <c r="I61" s="566"/>
      <c r="J61" s="566"/>
      <c r="K61" s="528">
        <v>2</v>
      </c>
      <c r="L61" s="529" t="s">
        <v>593</v>
      </c>
      <c r="M61" s="530">
        <f>'[59]DT 2025 trình HĐ'!C143</f>
        <v>66690000</v>
      </c>
      <c r="N61" s="530">
        <f>M61</f>
        <v>66690000</v>
      </c>
      <c r="O61" s="530"/>
      <c r="P61" s="530">
        <f>'[59]DT 2025 trình HĐ'!M143</f>
        <v>44460000</v>
      </c>
      <c r="Q61" s="530">
        <f>M61-P61</f>
        <v>22230000</v>
      </c>
      <c r="R61" s="531"/>
      <c r="S61" s="566"/>
      <c r="T61" s="566"/>
      <c r="U61" s="528">
        <v>2</v>
      </c>
      <c r="V61" s="529" t="s">
        <v>593</v>
      </c>
      <c r="W61" s="530">
        <f>'[59]DT 2025 trình HĐ'!C156</f>
        <v>64000000</v>
      </c>
      <c r="X61" s="530">
        <f>W61</f>
        <v>64000000</v>
      </c>
      <c r="Y61" s="530"/>
      <c r="Z61" s="530">
        <f>'[59]DT 2025 trình HĐ'!M156</f>
        <v>36301500</v>
      </c>
      <c r="AA61" s="530">
        <f>W61-Z61</f>
        <v>27698500</v>
      </c>
      <c r="AB61" s="531"/>
      <c r="AC61" s="566"/>
      <c r="AD61" s="566"/>
      <c r="AE61" s="528">
        <v>2</v>
      </c>
      <c r="AF61" s="529" t="s">
        <v>593</v>
      </c>
      <c r="AG61" s="530">
        <f>'[59]DT 2025 trình HĐ'!C170</f>
        <v>63000000</v>
      </c>
      <c r="AH61" s="530">
        <f>AG61</f>
        <v>63000000</v>
      </c>
      <c r="AI61" s="530"/>
      <c r="AJ61" s="530">
        <f>'[59]DT 2025 trình HĐ'!M170</f>
        <v>36141000</v>
      </c>
      <c r="AK61" s="530">
        <f>AG61-AJ61</f>
        <v>26859000</v>
      </c>
      <c r="AL61" s="531"/>
      <c r="AM61" s="535"/>
      <c r="AN61" s="535"/>
    </row>
    <row r="62" spans="1:41" ht="18.75">
      <c r="A62" s="528">
        <v>3</v>
      </c>
      <c r="B62" s="529" t="s">
        <v>594</v>
      </c>
      <c r="C62" s="530">
        <f>'[59]DT 2025 trình HĐ'!C130</f>
        <v>158400000</v>
      </c>
      <c r="D62" s="530">
        <f>C62</f>
        <v>158400000</v>
      </c>
      <c r="E62" s="530"/>
      <c r="F62" s="530">
        <f>'[59]DT 2025 trình HĐ'!M130</f>
        <v>52944553</v>
      </c>
      <c r="G62" s="530">
        <f>C62-F62</f>
        <v>105455447</v>
      </c>
      <c r="H62" s="531"/>
      <c r="I62" s="566"/>
      <c r="J62" s="566"/>
      <c r="K62" s="528">
        <v>3</v>
      </c>
      <c r="L62" s="529" t="s">
        <v>594</v>
      </c>
      <c r="M62" s="530">
        <f>'[59]DT 2025 trình HĐ'!C142</f>
        <v>216000000</v>
      </c>
      <c r="N62" s="530">
        <f>M62</f>
        <v>216000000</v>
      </c>
      <c r="O62" s="530"/>
      <c r="P62" s="530">
        <f>'[59]DT 2025 trình HĐ'!M142</f>
        <v>166000000</v>
      </c>
      <c r="Q62" s="530">
        <f>M62-P62</f>
        <v>50000000</v>
      </c>
      <c r="R62" s="531"/>
      <c r="S62" s="566"/>
      <c r="T62" s="566"/>
      <c r="U62" s="528">
        <v>3</v>
      </c>
      <c r="V62" s="529" t="s">
        <v>594</v>
      </c>
      <c r="W62" s="530">
        <f>'[59]DT 2025 trình HĐ'!C155</f>
        <v>201600000</v>
      </c>
      <c r="X62" s="530">
        <f>W62</f>
        <v>201600000</v>
      </c>
      <c r="Y62" s="530"/>
      <c r="Z62" s="530">
        <f>'[59]DT 2025 trình HĐ'!M155</f>
        <v>132162810</v>
      </c>
      <c r="AA62" s="530">
        <f>W62-Z62</f>
        <v>69437190</v>
      </c>
      <c r="AB62" s="531"/>
      <c r="AC62" s="566"/>
      <c r="AD62" s="566"/>
      <c r="AE62" s="528">
        <v>3</v>
      </c>
      <c r="AF62" s="529" t="s">
        <v>594</v>
      </c>
      <c r="AG62" s="530">
        <f>'[59]DT 2025 trình HĐ'!C169</f>
        <v>256500000</v>
      </c>
      <c r="AH62" s="530">
        <f>AG62</f>
        <v>256500000</v>
      </c>
      <c r="AI62" s="530"/>
      <c r="AJ62" s="530">
        <f>'[59]DT 2025 trình HĐ'!M169</f>
        <v>168595377</v>
      </c>
      <c r="AK62" s="530">
        <f>AG62-AJ62</f>
        <v>87904623</v>
      </c>
      <c r="AL62" s="531"/>
      <c r="AM62" s="535"/>
      <c r="AN62" s="535"/>
    </row>
    <row r="63" spans="1:41" ht="18.75">
      <c r="A63" s="528">
        <v>4</v>
      </c>
      <c r="B63" s="529" t="s">
        <v>595</v>
      </c>
      <c r="C63" s="530">
        <f>'[59]DT 2025 trình HĐ'!C137</f>
        <v>114786000</v>
      </c>
      <c r="D63" s="530">
        <f>C63</f>
        <v>114786000</v>
      </c>
      <c r="E63" s="530"/>
      <c r="F63" s="530">
        <f>'[59]DT 2025 trình HĐ'!M137</f>
        <v>114785407</v>
      </c>
      <c r="G63" s="530">
        <f>C63-F63</f>
        <v>593</v>
      </c>
      <c r="H63" s="531"/>
      <c r="I63" s="566"/>
      <c r="J63" s="566"/>
      <c r="K63" s="528">
        <v>4</v>
      </c>
      <c r="L63" s="529" t="s">
        <v>595</v>
      </c>
      <c r="M63" s="530">
        <f>'[59]DT 2025 trình HĐ'!C150</f>
        <v>431511000</v>
      </c>
      <c r="N63" s="530">
        <f>M63</f>
        <v>431511000</v>
      </c>
      <c r="O63" s="530"/>
      <c r="P63" s="530">
        <f>'[59]DT 2025 trình HĐ'!M150</f>
        <v>431510828</v>
      </c>
      <c r="Q63" s="530">
        <f>M63-P63</f>
        <v>172</v>
      </c>
      <c r="R63" s="531"/>
      <c r="S63" s="566"/>
      <c r="T63" s="566"/>
      <c r="U63" s="528">
        <v>4</v>
      </c>
      <c r="V63" s="529" t="s">
        <v>595</v>
      </c>
      <c r="W63" s="530">
        <f>'[59]DT 2025 trình HĐ'!C162</f>
        <v>214113000</v>
      </c>
      <c r="X63" s="530">
        <f>W63</f>
        <v>214113000</v>
      </c>
      <c r="Y63" s="530"/>
      <c r="Z63" s="530">
        <f>'[59]DT 2025 trình HĐ'!M162</f>
        <v>214113000</v>
      </c>
      <c r="AA63" s="530">
        <f>W63-Z63</f>
        <v>0</v>
      </c>
      <c r="AB63" s="531"/>
      <c r="AC63" s="566"/>
      <c r="AD63" s="566"/>
      <c r="AE63" s="528">
        <v>4</v>
      </c>
      <c r="AF63" s="529" t="s">
        <v>595</v>
      </c>
      <c r="AG63" s="530">
        <f>'[59]DT 2025 trình HĐ'!C176</f>
        <v>1368635000</v>
      </c>
      <c r="AH63" s="530">
        <f>AG63</f>
        <v>1368635000</v>
      </c>
      <c r="AI63" s="530"/>
      <c r="AJ63" s="530">
        <f>'[59]DT 2025 trình HĐ'!M176</f>
        <v>1368585000</v>
      </c>
      <c r="AK63" s="530">
        <f>AG63-AJ63</f>
        <v>50000</v>
      </c>
      <c r="AL63" s="531"/>
      <c r="AM63" s="535"/>
      <c r="AN63" s="535"/>
    </row>
    <row r="64" spans="1:41" ht="18.75">
      <c r="A64" s="528">
        <v>5</v>
      </c>
      <c r="B64" s="529" t="s">
        <v>596</v>
      </c>
      <c r="C64" s="530"/>
      <c r="D64" s="530">
        <f>C64</f>
        <v>0</v>
      </c>
      <c r="E64" s="530"/>
      <c r="F64" s="530"/>
      <c r="G64" s="530">
        <f>C64-F64</f>
        <v>0</v>
      </c>
      <c r="H64" s="531"/>
      <c r="I64" s="566"/>
      <c r="J64" s="566"/>
      <c r="K64" s="528">
        <v>5</v>
      </c>
      <c r="L64" s="529" t="s">
        <v>596</v>
      </c>
      <c r="M64" s="530"/>
      <c r="N64" s="530">
        <f>M64</f>
        <v>0</v>
      </c>
      <c r="O64" s="530"/>
      <c r="P64" s="530"/>
      <c r="Q64" s="530">
        <f>M64-P64</f>
        <v>0</v>
      </c>
      <c r="R64" s="531"/>
      <c r="S64" s="566"/>
      <c r="T64" s="566"/>
      <c r="U64" s="528">
        <v>5</v>
      </c>
      <c r="V64" s="529" t="s">
        <v>596</v>
      </c>
      <c r="W64" s="530">
        <f>'[59]DT 2025 trình HĐ'!C164</f>
        <v>100000000</v>
      </c>
      <c r="X64" s="530">
        <f>W64</f>
        <v>100000000</v>
      </c>
      <c r="Y64" s="530"/>
      <c r="Z64" s="530">
        <f>'[59]DT 2025 trình HĐ'!M164</f>
        <v>0</v>
      </c>
      <c r="AA64" s="530">
        <f>W64-Z64</f>
        <v>100000000</v>
      </c>
      <c r="AB64" s="531"/>
      <c r="AC64" s="566"/>
      <c r="AD64" s="566"/>
      <c r="AE64" s="528">
        <v>5</v>
      </c>
      <c r="AF64" s="529" t="s">
        <v>596</v>
      </c>
      <c r="AG64" s="530">
        <f>'[59]DT 2025 trình HĐ'!K164</f>
        <v>0</v>
      </c>
      <c r="AH64" s="530">
        <f>AG64</f>
        <v>0</v>
      </c>
      <c r="AI64" s="530"/>
      <c r="AJ64" s="530">
        <f>'[59]DT 2025 trình HĐ'!M164</f>
        <v>0</v>
      </c>
      <c r="AK64" s="530">
        <f>AG64-AJ64</f>
        <v>0</v>
      </c>
      <c r="AL64" s="531"/>
      <c r="AM64" s="535"/>
      <c r="AN64" s="535"/>
    </row>
    <row r="65" spans="1:40" ht="25.5">
      <c r="A65" s="536" t="s">
        <v>80</v>
      </c>
      <c r="B65" s="537" t="s">
        <v>597</v>
      </c>
      <c r="C65" s="538">
        <f>C66+C70</f>
        <v>312163000</v>
      </c>
      <c r="D65" s="538">
        <f>D66+D70</f>
        <v>0</v>
      </c>
      <c r="E65" s="538">
        <f>E66+E70</f>
        <v>37800000</v>
      </c>
      <c r="F65" s="538">
        <f>F66+F70</f>
        <v>149525000</v>
      </c>
      <c r="G65" s="538">
        <f>G66+G70</f>
        <v>162638000</v>
      </c>
      <c r="H65" s="539"/>
      <c r="I65" s="566"/>
      <c r="J65" s="566"/>
      <c r="K65" s="536" t="s">
        <v>80</v>
      </c>
      <c r="L65" s="537" t="s">
        <v>597</v>
      </c>
      <c r="M65" s="538">
        <f>M66+M70</f>
        <v>191309000</v>
      </c>
      <c r="N65" s="538">
        <f>N66+N70</f>
        <v>0</v>
      </c>
      <c r="O65" s="538">
        <f>O66+O70</f>
        <v>43350000</v>
      </c>
      <c r="P65" s="538">
        <f>P66+P70</f>
        <v>42750000</v>
      </c>
      <c r="Q65" s="538">
        <f>Q66+Q70</f>
        <v>148559000</v>
      </c>
      <c r="R65" s="539"/>
      <c r="S65" s="566"/>
      <c r="T65" s="566"/>
      <c r="U65" s="536" t="s">
        <v>80</v>
      </c>
      <c r="V65" s="537" t="s">
        <v>597</v>
      </c>
      <c r="W65" s="538">
        <f>W66+W70</f>
        <v>185440000</v>
      </c>
      <c r="X65" s="538">
        <f>X66+X70</f>
        <v>0</v>
      </c>
      <c r="Y65" s="538">
        <f>Y66+Y70</f>
        <v>53250000</v>
      </c>
      <c r="Z65" s="538">
        <f>Z66+Z70</f>
        <v>87291000</v>
      </c>
      <c r="AA65" s="538">
        <f>AA66+AA70</f>
        <v>98149000</v>
      </c>
      <c r="AB65" s="539"/>
      <c r="AC65" s="566"/>
      <c r="AD65" s="566"/>
      <c r="AE65" s="536" t="s">
        <v>80</v>
      </c>
      <c r="AF65" s="537" t="s">
        <v>597</v>
      </c>
      <c r="AG65" s="538">
        <f>AG66+AG70</f>
        <v>251258500</v>
      </c>
      <c r="AH65" s="538">
        <f>AH66+AH70</f>
        <v>0</v>
      </c>
      <c r="AI65" s="538">
        <f>AI66+AI70</f>
        <v>51000000</v>
      </c>
      <c r="AJ65" s="538">
        <f>AJ66+AJ70</f>
        <v>81391000</v>
      </c>
      <c r="AK65" s="538">
        <f>AK66+AK70</f>
        <v>169867500</v>
      </c>
      <c r="AL65" s="539"/>
      <c r="AM65" s="527"/>
      <c r="AN65" s="527"/>
    </row>
    <row r="66" spans="1:40" ht="25.5">
      <c r="A66" s="540">
        <v>1</v>
      </c>
      <c r="B66" s="541" t="s">
        <v>598</v>
      </c>
      <c r="C66" s="542">
        <f>SUM(C67:C69)</f>
        <v>295363000</v>
      </c>
      <c r="D66" s="542">
        <f>SUM(D67:D69)</f>
        <v>0</v>
      </c>
      <c r="E66" s="542">
        <f>SUM(E67:E69)</f>
        <v>21000000</v>
      </c>
      <c r="F66" s="542">
        <f>SUM(F67:F69)</f>
        <v>132725000</v>
      </c>
      <c r="G66" s="542">
        <f>SUM(G67:G69)</f>
        <v>162638000</v>
      </c>
      <c r="H66" s="543"/>
      <c r="I66" s="566"/>
      <c r="J66" s="566"/>
      <c r="K66" s="540">
        <v>1</v>
      </c>
      <c r="L66" s="541" t="s">
        <v>598</v>
      </c>
      <c r="M66" s="542">
        <f>SUM(M67:M69)</f>
        <v>170309000</v>
      </c>
      <c r="N66" s="542">
        <f>SUM(N67:N69)</f>
        <v>0</v>
      </c>
      <c r="O66" s="542">
        <f>SUM(O67:O69)</f>
        <v>22350000</v>
      </c>
      <c r="P66" s="542">
        <f>SUM(P67:P69)</f>
        <v>22350000</v>
      </c>
      <c r="Q66" s="542">
        <f>SUM(Q67:Q69)</f>
        <v>147959000</v>
      </c>
      <c r="R66" s="543"/>
      <c r="S66" s="566"/>
      <c r="T66" s="566"/>
      <c r="U66" s="540">
        <v>1</v>
      </c>
      <c r="V66" s="541" t="s">
        <v>598</v>
      </c>
      <c r="W66" s="542">
        <f>SUM(W67:W69)</f>
        <v>167440000</v>
      </c>
      <c r="X66" s="542">
        <f>SUM(X67:X69)</f>
        <v>0</v>
      </c>
      <c r="Y66" s="542">
        <f>SUM(Y67:Y69)</f>
        <v>35250000</v>
      </c>
      <c r="Z66" s="542">
        <f>SUM(Z67:Z69)</f>
        <v>69291000</v>
      </c>
      <c r="AA66" s="542">
        <f>SUM(AA67:AA69)</f>
        <v>98149000</v>
      </c>
      <c r="AB66" s="543"/>
      <c r="AC66" s="566"/>
      <c r="AD66" s="566"/>
      <c r="AE66" s="540">
        <v>1</v>
      </c>
      <c r="AF66" s="541" t="s">
        <v>598</v>
      </c>
      <c r="AG66" s="542">
        <f>SUM(AG67:AG69)</f>
        <v>230258500</v>
      </c>
      <c r="AH66" s="542">
        <f>SUM(AH67:AH69)</f>
        <v>0</v>
      </c>
      <c r="AI66" s="542">
        <f>SUM(AI67:AI69)</f>
        <v>30000000</v>
      </c>
      <c r="AJ66" s="542">
        <f>SUM(AJ67:AJ69)</f>
        <v>60991000</v>
      </c>
      <c r="AK66" s="542">
        <f>SUM(AK67:AK69)</f>
        <v>169267500</v>
      </c>
      <c r="AL66" s="543"/>
      <c r="AM66" s="547"/>
      <c r="AN66" s="547"/>
    </row>
    <row r="67" spans="1:40" ht="25.5">
      <c r="A67" s="548" t="s">
        <v>77</v>
      </c>
      <c r="B67" s="529" t="s">
        <v>600</v>
      </c>
      <c r="C67" s="530">
        <f>'[59]DT 2025 trình HĐ'!C135</f>
        <v>194345000</v>
      </c>
      <c r="D67" s="530"/>
      <c r="E67" s="530"/>
      <c r="F67" s="530">
        <f>'[59]DT 2025 trình HĐ'!M135</f>
        <v>99155000</v>
      </c>
      <c r="G67" s="530">
        <f>C67-F67</f>
        <v>95190000</v>
      </c>
      <c r="H67" s="531"/>
      <c r="I67" s="566"/>
      <c r="J67" s="566"/>
      <c r="K67" s="548" t="s">
        <v>77</v>
      </c>
      <c r="L67" s="529" t="s">
        <v>600</v>
      </c>
      <c r="M67" s="530">
        <f>'[59]DT 2025 trình HĐ'!C147</f>
        <v>53543000</v>
      </c>
      <c r="N67" s="530"/>
      <c r="O67" s="530"/>
      <c r="P67" s="530">
        <f>'[59]DT 2025 trình HĐ'!M147</f>
        <v>0</v>
      </c>
      <c r="Q67" s="530">
        <f>M67-P67</f>
        <v>53543000</v>
      </c>
      <c r="R67" s="531"/>
      <c r="S67" s="566"/>
      <c r="T67" s="566"/>
      <c r="U67" s="548" t="s">
        <v>77</v>
      </c>
      <c r="V67" s="529" t="s">
        <v>600</v>
      </c>
      <c r="W67" s="530">
        <f>'[59]DT 2025 trình HĐ'!C160</f>
        <v>35696000</v>
      </c>
      <c r="X67" s="530"/>
      <c r="Y67" s="530"/>
      <c r="Z67" s="530">
        <f>'[59]DT 2025 trình HĐ'!M160</f>
        <v>19831000</v>
      </c>
      <c r="AA67" s="530">
        <f>W67-Z67</f>
        <v>15865000</v>
      </c>
      <c r="AB67" s="531"/>
      <c r="AC67" s="566"/>
      <c r="AD67" s="566"/>
      <c r="AE67" s="548" t="s">
        <v>77</v>
      </c>
      <c r="AF67" s="529" t="s">
        <v>600</v>
      </c>
      <c r="AG67" s="530">
        <f>'[59]DT 2025 trình HĐ'!C174</f>
        <v>75358500</v>
      </c>
      <c r="AH67" s="530"/>
      <c r="AI67" s="530"/>
      <c r="AJ67" s="530">
        <f>'[59]DT 2025 trình HĐ'!M174</f>
        <v>19831000</v>
      </c>
      <c r="AK67" s="530">
        <f>AG67-AJ67</f>
        <v>55527500</v>
      </c>
      <c r="AL67" s="531"/>
      <c r="AM67" s="535"/>
      <c r="AN67" s="535"/>
    </row>
    <row r="68" spans="1:40" ht="25.5">
      <c r="A68" s="548" t="s">
        <v>77</v>
      </c>
      <c r="B68" s="529" t="s">
        <v>599</v>
      </c>
      <c r="C68" s="530">
        <f>'[59]DT 2025 trình HĐ'!C136</f>
        <v>80018000</v>
      </c>
      <c r="D68" s="530"/>
      <c r="E68" s="530"/>
      <c r="F68" s="530">
        <f>'[59]DT 2025 trình HĐ'!M136</f>
        <v>12570000</v>
      </c>
      <c r="G68" s="530">
        <f>C68-F68</f>
        <v>67448000</v>
      </c>
      <c r="H68" s="531"/>
      <c r="I68" s="566"/>
      <c r="J68" s="566"/>
      <c r="K68" s="548" t="s">
        <v>77</v>
      </c>
      <c r="L68" s="529" t="s">
        <v>599</v>
      </c>
      <c r="M68" s="530">
        <f>'[59]DT 2025 trình HĐ'!C148</f>
        <v>94416000</v>
      </c>
      <c r="N68" s="530"/>
      <c r="O68" s="530"/>
      <c r="P68" s="530">
        <f>'[59]DT 2025 trình HĐ'!M148</f>
        <v>0</v>
      </c>
      <c r="Q68" s="530">
        <f>M68-P68</f>
        <v>94416000</v>
      </c>
      <c r="R68" s="531"/>
      <c r="S68" s="566"/>
      <c r="T68" s="566"/>
      <c r="U68" s="548" t="s">
        <v>77</v>
      </c>
      <c r="V68" s="529" t="s">
        <v>608</v>
      </c>
      <c r="W68" s="530">
        <f>'[59]DT 2025 trình HĐ'!C161</f>
        <v>96494000</v>
      </c>
      <c r="X68" s="530"/>
      <c r="Y68" s="530"/>
      <c r="Z68" s="530">
        <f>'[59]DT 2025 trình HĐ'!M161</f>
        <v>14210000</v>
      </c>
      <c r="AA68" s="530">
        <f>W68-Z68</f>
        <v>82284000</v>
      </c>
      <c r="AB68" s="531"/>
      <c r="AC68" s="566"/>
      <c r="AD68" s="566"/>
      <c r="AE68" s="548" t="s">
        <v>77</v>
      </c>
      <c r="AF68" s="529" t="s">
        <v>599</v>
      </c>
      <c r="AG68" s="530">
        <f>'[59]DT 2025 trình HĐ'!C175</f>
        <v>124900000</v>
      </c>
      <c r="AH68" s="530"/>
      <c r="AI68" s="530"/>
      <c r="AJ68" s="530">
        <f>'[59]DT 2025 trình HĐ'!M175</f>
        <v>11160000</v>
      </c>
      <c r="AK68" s="530">
        <f>AG68-AJ68</f>
        <v>113740000</v>
      </c>
      <c r="AL68" s="531"/>
      <c r="AM68" s="535"/>
      <c r="AN68" s="535"/>
    </row>
    <row r="69" spans="1:40" ht="25.5">
      <c r="A69" s="548" t="s">
        <v>77</v>
      </c>
      <c r="B69" s="529" t="s">
        <v>601</v>
      </c>
      <c r="C69" s="530">
        <f>'[59]DT 2025 trình HĐ'!C133</f>
        <v>21000000</v>
      </c>
      <c r="D69" s="530"/>
      <c r="E69" s="530">
        <f>C69</f>
        <v>21000000</v>
      </c>
      <c r="F69" s="530">
        <f>'[59]DT 2025 trình HĐ'!M133</f>
        <v>21000000</v>
      </c>
      <c r="G69" s="530">
        <f>C69-F69</f>
        <v>0</v>
      </c>
      <c r="H69" s="531"/>
      <c r="I69" s="566"/>
      <c r="J69" s="566"/>
      <c r="K69" s="548" t="s">
        <v>77</v>
      </c>
      <c r="L69" s="529" t="s">
        <v>601</v>
      </c>
      <c r="M69" s="530">
        <f>'[59]DT 2025 trình HĐ'!C145</f>
        <v>22350000</v>
      </c>
      <c r="N69" s="530"/>
      <c r="O69" s="530">
        <f>M69</f>
        <v>22350000</v>
      </c>
      <c r="P69" s="530">
        <f>'[59]DT 2025 trình HĐ'!M145</f>
        <v>22350000</v>
      </c>
      <c r="Q69" s="530">
        <f>M69-P69</f>
        <v>0</v>
      </c>
      <c r="R69" s="531"/>
      <c r="S69" s="566"/>
      <c r="T69" s="566"/>
      <c r="U69" s="548" t="s">
        <v>77</v>
      </c>
      <c r="V69" s="529" t="s">
        <v>607</v>
      </c>
      <c r="W69" s="530">
        <f>'[59]DT 2025 trình HĐ'!C158</f>
        <v>35250000</v>
      </c>
      <c r="X69" s="530"/>
      <c r="Y69" s="530">
        <f>W69</f>
        <v>35250000</v>
      </c>
      <c r="Z69" s="530">
        <f>'[59]DT 2025 trình HĐ'!M158</f>
        <v>35250000</v>
      </c>
      <c r="AA69" s="530">
        <f>W69-Z69</f>
        <v>0</v>
      </c>
      <c r="AB69" s="531"/>
      <c r="AC69" s="566"/>
      <c r="AD69" s="566"/>
      <c r="AE69" s="548" t="s">
        <v>77</v>
      </c>
      <c r="AF69" s="529" t="s">
        <v>601</v>
      </c>
      <c r="AG69" s="530">
        <f>'[59]DT 2025 trình HĐ'!C172</f>
        <v>30000000</v>
      </c>
      <c r="AH69" s="530"/>
      <c r="AI69" s="530">
        <f>AG69</f>
        <v>30000000</v>
      </c>
      <c r="AJ69" s="530">
        <f>'[59]DT 2025 trình HĐ'!M172</f>
        <v>30000000</v>
      </c>
      <c r="AK69" s="530">
        <f>AG69-AJ69</f>
        <v>0</v>
      </c>
      <c r="AL69" s="531"/>
      <c r="AM69" s="535"/>
      <c r="AN69" s="535"/>
    </row>
    <row r="70" spans="1:40" ht="18.75">
      <c r="A70" s="540">
        <v>2</v>
      </c>
      <c r="B70" s="541" t="s">
        <v>602</v>
      </c>
      <c r="C70" s="542">
        <f>'[59]DT 2025 trình HĐ'!C132</f>
        <v>16800000</v>
      </c>
      <c r="D70" s="530"/>
      <c r="E70" s="542">
        <f>C70</f>
        <v>16800000</v>
      </c>
      <c r="F70" s="542">
        <f>'[59]DT 2025 trình HĐ'!M132</f>
        <v>16800000</v>
      </c>
      <c r="G70" s="542">
        <f>C70-F70</f>
        <v>0</v>
      </c>
      <c r="H70" s="543"/>
      <c r="I70" s="566"/>
      <c r="J70" s="566"/>
      <c r="K70" s="540">
        <v>2</v>
      </c>
      <c r="L70" s="541" t="s">
        <v>602</v>
      </c>
      <c r="M70" s="542">
        <f>'[59]DT 2025 trình HĐ'!C144</f>
        <v>21000000</v>
      </c>
      <c r="N70" s="530"/>
      <c r="O70" s="542">
        <f>M70</f>
        <v>21000000</v>
      </c>
      <c r="P70" s="542">
        <f>'[59]DT 2025 trình HĐ'!M144</f>
        <v>20400000</v>
      </c>
      <c r="Q70" s="542">
        <f>M70-P70</f>
        <v>600000</v>
      </c>
      <c r="R70" s="543"/>
      <c r="S70" s="566"/>
      <c r="T70" s="566"/>
      <c r="U70" s="540">
        <v>2</v>
      </c>
      <c r="V70" s="541" t="s">
        <v>602</v>
      </c>
      <c r="W70" s="542">
        <f>'[59]DT 2025 trình HĐ'!C157</f>
        <v>18000000</v>
      </c>
      <c r="X70" s="530"/>
      <c r="Y70" s="542">
        <f>W70</f>
        <v>18000000</v>
      </c>
      <c r="Z70" s="542">
        <f>'[59]DT 2025 trình HĐ'!M157</f>
        <v>18000000</v>
      </c>
      <c r="AA70" s="542">
        <f>W70-Z70</f>
        <v>0</v>
      </c>
      <c r="AB70" s="543"/>
      <c r="AC70" s="566"/>
      <c r="AD70" s="566"/>
      <c r="AE70" s="540">
        <v>2</v>
      </c>
      <c r="AF70" s="541" t="s">
        <v>602</v>
      </c>
      <c r="AG70" s="542">
        <f>'[59]DT 2025 trình HĐ'!C171</f>
        <v>21000000</v>
      </c>
      <c r="AH70" s="530"/>
      <c r="AI70" s="542">
        <f>AG70</f>
        <v>21000000</v>
      </c>
      <c r="AJ70" s="542">
        <f>'[59]DT 2025 trình HĐ'!M171</f>
        <v>20400000</v>
      </c>
      <c r="AK70" s="542">
        <f>AG70-AJ70</f>
        <v>600000</v>
      </c>
      <c r="AL70" s="543"/>
      <c r="AM70" s="547"/>
      <c r="AN70" s="547"/>
    </row>
    <row r="71" spans="1:40" ht="18.75">
      <c r="A71" s="560" t="s">
        <v>83</v>
      </c>
      <c r="B71" s="561" t="s">
        <v>293</v>
      </c>
      <c r="C71" s="562">
        <f>'[59]DT 2025 trình HĐ'!C138</f>
        <v>101690000</v>
      </c>
      <c r="D71" s="562"/>
      <c r="E71" s="562">
        <f>C71</f>
        <v>101690000</v>
      </c>
      <c r="F71" s="562">
        <f>'[59]DT 2025 trình HĐ'!M138</f>
        <v>0</v>
      </c>
      <c r="G71" s="562">
        <f>C71-F71</f>
        <v>101690000</v>
      </c>
      <c r="H71" s="564"/>
      <c r="I71" s="566"/>
      <c r="J71" s="566"/>
      <c r="K71" s="560" t="s">
        <v>83</v>
      </c>
      <c r="L71" s="561" t="s">
        <v>293</v>
      </c>
      <c r="M71" s="562">
        <f>'[59]DT 2025 trình HĐ'!C151</f>
        <v>129126000</v>
      </c>
      <c r="N71" s="562"/>
      <c r="O71" s="562">
        <f>M71</f>
        <v>129126000</v>
      </c>
      <c r="P71" s="562">
        <f>'[59]DT 2025 trình HĐ'!M151</f>
        <v>0</v>
      </c>
      <c r="Q71" s="562">
        <f>M71-P71</f>
        <v>129126000</v>
      </c>
      <c r="R71" s="564"/>
      <c r="S71" s="566"/>
      <c r="T71" s="566"/>
      <c r="U71" s="560" t="s">
        <v>83</v>
      </c>
      <c r="V71" s="561" t="s">
        <v>293</v>
      </c>
      <c r="W71" s="562">
        <f>'[59]DT 2025 trình HĐ'!C165</f>
        <v>113979000</v>
      </c>
      <c r="X71" s="562"/>
      <c r="Y71" s="562">
        <f>W71</f>
        <v>113979000</v>
      </c>
      <c r="Z71" s="562">
        <f>'[59]DT 2025 trình HĐ'!M165</f>
        <v>0</v>
      </c>
      <c r="AA71" s="562">
        <f>W71-Z71</f>
        <v>113979000</v>
      </c>
      <c r="AB71" s="564"/>
      <c r="AC71" s="566"/>
      <c r="AD71" s="566"/>
      <c r="AE71" s="560" t="s">
        <v>83</v>
      </c>
      <c r="AF71" s="561" t="s">
        <v>293</v>
      </c>
      <c r="AG71" s="562">
        <f>'[59]DT 2025 trình HĐ'!C177</f>
        <v>126429000</v>
      </c>
      <c r="AH71" s="562"/>
      <c r="AI71" s="562">
        <f>AG71</f>
        <v>126429000</v>
      </c>
      <c r="AJ71" s="562">
        <f>'[59]DT 2025 trình HĐ'!M177</f>
        <v>0</v>
      </c>
      <c r="AK71" s="562">
        <f>AG71-AJ71</f>
        <v>126429000</v>
      </c>
      <c r="AL71" s="564"/>
      <c r="AM71" s="527"/>
      <c r="AN71" s="527"/>
    </row>
    <row r="72" spans="1:40" ht="18.75">
      <c r="A72" s="550"/>
      <c r="B72" s="551"/>
      <c r="C72" s="552"/>
      <c r="D72" s="552"/>
      <c r="E72" s="552"/>
      <c r="F72" s="552"/>
      <c r="G72" s="565"/>
      <c r="H72" s="553"/>
      <c r="I72" s="566"/>
      <c r="J72" s="566"/>
      <c r="K72" s="550"/>
      <c r="L72" s="551"/>
      <c r="M72" s="552"/>
      <c r="N72" s="552"/>
      <c r="O72" s="552"/>
      <c r="P72" s="552"/>
      <c r="Q72" s="565"/>
      <c r="R72" s="553"/>
      <c r="S72" s="566"/>
      <c r="T72" s="566"/>
      <c r="U72" s="550"/>
      <c r="V72" s="551"/>
      <c r="W72" s="552"/>
      <c r="X72" s="552"/>
      <c r="Y72" s="552"/>
      <c r="Z72" s="552"/>
      <c r="AA72" s="565"/>
      <c r="AB72" s="553"/>
      <c r="AC72" s="566"/>
      <c r="AD72" s="566"/>
      <c r="AE72" s="550"/>
      <c r="AF72" s="551"/>
      <c r="AG72" s="552"/>
      <c r="AH72" s="552"/>
      <c r="AI72" s="552"/>
      <c r="AJ72" s="552"/>
      <c r="AK72" s="565"/>
      <c r="AL72" s="553"/>
      <c r="AM72" s="527"/>
      <c r="AN72" s="527"/>
    </row>
    <row r="73" spans="1:40" ht="18.75">
      <c r="A73" s="554"/>
      <c r="B73" s="555" t="s">
        <v>166</v>
      </c>
      <c r="C73" s="556">
        <f>C59+C65+C71</f>
        <v>6927039000</v>
      </c>
      <c r="D73" s="556">
        <f>D59+D65+D71</f>
        <v>6513186000</v>
      </c>
      <c r="E73" s="556">
        <f>E59+E65+E71</f>
        <v>139490000</v>
      </c>
      <c r="F73" s="556">
        <f>F59+F65+F71</f>
        <v>3872782313</v>
      </c>
      <c r="G73" s="556">
        <f>G59+G65+G71</f>
        <v>3054256687</v>
      </c>
      <c r="H73" s="557"/>
      <c r="I73" s="566"/>
      <c r="J73" s="566"/>
      <c r="K73" s="554"/>
      <c r="L73" s="555" t="s">
        <v>166</v>
      </c>
      <c r="M73" s="556">
        <f>M59+M65+M71</f>
        <v>9016946000</v>
      </c>
      <c r="N73" s="556">
        <f>N59+N65+N71</f>
        <v>8696511000</v>
      </c>
      <c r="O73" s="556">
        <f>O59+O65+O71</f>
        <v>172476000</v>
      </c>
      <c r="P73" s="556">
        <f>P59+P65+P71</f>
        <v>5235311012</v>
      </c>
      <c r="Q73" s="556">
        <f>Q59+Q65+Q71</f>
        <v>3781634988</v>
      </c>
      <c r="R73" s="557"/>
      <c r="S73" s="566"/>
      <c r="T73" s="566"/>
      <c r="U73" s="554"/>
      <c r="V73" s="555" t="s">
        <v>166</v>
      </c>
      <c r="W73" s="556">
        <f>W59+W65+W71</f>
        <v>7813132000</v>
      </c>
      <c r="X73" s="556">
        <f>X59+X65+X71</f>
        <v>7513713000</v>
      </c>
      <c r="Y73" s="556">
        <f>Y59+Y65+Y71</f>
        <v>167229000</v>
      </c>
      <c r="Z73" s="556">
        <f>Z59+Z65+Z71</f>
        <v>4529500160</v>
      </c>
      <c r="AA73" s="556">
        <f>AA59+AA65+AA71</f>
        <v>3283631840</v>
      </c>
      <c r="AB73" s="557"/>
      <c r="AC73" s="566"/>
      <c r="AD73" s="566"/>
      <c r="AE73" s="554"/>
      <c r="AF73" s="555" t="s">
        <v>166</v>
      </c>
      <c r="AG73" s="556">
        <f>AG59+AG65+AG71</f>
        <v>10166822500</v>
      </c>
      <c r="AH73" s="556">
        <f>AH59+AH65+AH71</f>
        <v>9789135000</v>
      </c>
      <c r="AI73" s="556">
        <f>AI59+AI65+AI71</f>
        <v>177429000</v>
      </c>
      <c r="AJ73" s="556">
        <f>AJ59+AJ65+AJ71</f>
        <v>6189618900</v>
      </c>
      <c r="AK73" s="556">
        <f>AK59+AK65+AK71</f>
        <v>3977203600</v>
      </c>
      <c r="AL73" s="557"/>
      <c r="AM73" s="535"/>
      <c r="AN73" s="535"/>
    </row>
    <row r="74" spans="1:40" ht="25.5" customHeight="1">
      <c r="A74" s="494" t="s">
        <v>535</v>
      </c>
      <c r="I74" s="566"/>
      <c r="J74" s="566"/>
      <c r="K74" s="494" t="s">
        <v>535</v>
      </c>
      <c r="S74" s="566"/>
      <c r="T74" s="566"/>
      <c r="U74" s="494" t="s">
        <v>535</v>
      </c>
      <c r="AC74" s="566"/>
      <c r="AD74" s="566"/>
      <c r="AE74" s="494" t="s">
        <v>535</v>
      </c>
    </row>
    <row r="75" spans="1:40" ht="18.75">
      <c r="I75" s="566"/>
      <c r="J75" s="566"/>
      <c r="S75" s="566"/>
      <c r="T75" s="566"/>
      <c r="AC75" s="566"/>
      <c r="AD75" s="566"/>
    </row>
    <row r="76" spans="1:40" ht="18.75">
      <c r="I76" s="566"/>
      <c r="J76" s="566"/>
      <c r="S76" s="566"/>
      <c r="T76" s="566"/>
      <c r="AC76" s="566"/>
      <c r="AD76" s="566"/>
    </row>
    <row r="77" spans="1:40" ht="18.75">
      <c r="I77" s="566"/>
      <c r="J77" s="566"/>
      <c r="S77" s="566"/>
      <c r="T77" s="566"/>
      <c r="AC77" s="566"/>
      <c r="AD77" s="566"/>
    </row>
    <row r="78" spans="1:40" ht="18.75">
      <c r="I78" s="566"/>
      <c r="J78" s="566"/>
      <c r="S78" s="566"/>
      <c r="T78" s="566"/>
      <c r="AC78" s="566"/>
      <c r="AD78" s="566"/>
    </row>
    <row r="79" spans="1:40" ht="18.75">
      <c r="I79" s="566"/>
      <c r="J79" s="566"/>
      <c r="S79" s="566"/>
      <c r="T79" s="566"/>
      <c r="AC79" s="566"/>
      <c r="AD79" s="566"/>
    </row>
    <row r="80" spans="1:40" ht="18.75">
      <c r="I80" s="566"/>
      <c r="J80" s="566"/>
      <c r="S80" s="566"/>
      <c r="T80" s="566"/>
      <c r="AC80" s="566"/>
      <c r="AD80" s="566"/>
    </row>
    <row r="81" spans="9:30" ht="18.75">
      <c r="I81" s="566"/>
      <c r="J81" s="566"/>
      <c r="S81" s="566"/>
      <c r="T81" s="566"/>
      <c r="AC81" s="566"/>
      <c r="AD81" s="566"/>
    </row>
    <row r="82" spans="9:30" ht="18.75">
      <c r="I82" s="566"/>
      <c r="J82" s="566"/>
      <c r="S82" s="566"/>
      <c r="T82" s="566"/>
      <c r="AC82" s="566"/>
      <c r="AD82" s="566"/>
    </row>
    <row r="83" spans="9:30" ht="18.75">
      <c r="I83" s="566"/>
      <c r="J83" s="566"/>
      <c r="S83" s="566"/>
      <c r="T83" s="566"/>
      <c r="AC83" s="566"/>
      <c r="AD83" s="566"/>
    </row>
    <row r="84" spans="9:30" ht="18.75">
      <c r="I84" s="566"/>
      <c r="J84" s="566"/>
      <c r="S84" s="566"/>
      <c r="T84" s="566"/>
      <c r="AC84" s="566"/>
      <c r="AD84" s="566"/>
    </row>
    <row r="85" spans="9:30" ht="18.75">
      <c r="I85" s="566"/>
      <c r="J85" s="566"/>
      <c r="S85" s="566"/>
      <c r="T85" s="566"/>
      <c r="AC85" s="566"/>
      <c r="AD85" s="566"/>
    </row>
    <row r="86" spans="9:30" ht="18.75">
      <c r="I86" s="566"/>
      <c r="J86" s="566"/>
      <c r="S86" s="566"/>
      <c r="T86" s="566"/>
      <c r="AC86" s="566"/>
      <c r="AD86" s="566"/>
    </row>
    <row r="87" spans="9:30" ht="18.75">
      <c r="I87" s="566"/>
      <c r="J87" s="566"/>
      <c r="S87" s="566"/>
      <c r="T87" s="566"/>
      <c r="AC87" s="566"/>
      <c r="AD87" s="566"/>
    </row>
    <row r="88" spans="9:30" ht="18.75">
      <c r="I88" s="566"/>
      <c r="J88" s="566"/>
      <c r="S88" s="566"/>
      <c r="T88" s="566"/>
      <c r="AC88" s="566"/>
      <c r="AD88" s="566"/>
    </row>
    <row r="89" spans="9:30" ht="18.75">
      <c r="I89" s="566"/>
      <c r="J89" s="566"/>
      <c r="S89" s="566"/>
      <c r="T89" s="566"/>
      <c r="AC89" s="566"/>
      <c r="AD89" s="566"/>
    </row>
    <row r="90" spans="9:30" ht="18.75">
      <c r="I90" s="566"/>
      <c r="J90" s="566"/>
      <c r="S90" s="566"/>
      <c r="T90" s="566"/>
      <c r="AC90" s="566"/>
      <c r="AD90" s="566"/>
    </row>
    <row r="91" spans="9:30" ht="18.75">
      <c r="I91" s="566"/>
      <c r="J91" s="566"/>
      <c r="S91" s="566"/>
      <c r="T91" s="566"/>
      <c r="AC91" s="566"/>
      <c r="AD91" s="566"/>
    </row>
    <row r="92" spans="9:30" ht="18.75">
      <c r="I92" s="566"/>
      <c r="J92" s="566"/>
      <c r="S92" s="566"/>
      <c r="T92" s="566"/>
      <c r="AC92" s="566"/>
      <c r="AD92" s="566"/>
    </row>
    <row r="93" spans="9:30" ht="18.75">
      <c r="I93" s="566"/>
      <c r="J93" s="566"/>
      <c r="S93" s="566"/>
      <c r="T93" s="566"/>
      <c r="AC93" s="566"/>
      <c r="AD93" s="566"/>
    </row>
    <row r="94" spans="9:30" ht="18.75">
      <c r="I94" s="566"/>
      <c r="J94" s="566"/>
      <c r="S94" s="566"/>
      <c r="T94" s="566"/>
      <c r="AC94" s="566"/>
      <c r="AD94" s="566"/>
    </row>
    <row r="95" spans="9:30" ht="18.75">
      <c r="I95" s="566"/>
      <c r="J95" s="566"/>
      <c r="AC95" s="566"/>
      <c r="AD95" s="566"/>
    </row>
    <row r="96" spans="9:30" ht="18.75">
      <c r="I96" s="566"/>
      <c r="J96" s="566"/>
      <c r="AC96" s="566"/>
      <c r="AD96" s="566"/>
    </row>
    <row r="97" spans="9:30" ht="18.75">
      <c r="I97" s="566"/>
      <c r="J97" s="566"/>
      <c r="AC97" s="566"/>
      <c r="AD97" s="566"/>
    </row>
    <row r="98" spans="9:30" ht="18.75">
      <c r="I98" s="566"/>
      <c r="J98" s="566"/>
      <c r="AC98" s="566"/>
      <c r="AD98" s="566"/>
    </row>
    <row r="99" spans="9:30" ht="18.75">
      <c r="I99" s="566"/>
      <c r="J99" s="566"/>
      <c r="AC99" s="566"/>
      <c r="AD99" s="566"/>
    </row>
    <row r="100" spans="9:30" ht="18.75">
      <c r="I100" s="566"/>
      <c r="J100" s="566"/>
      <c r="AC100" s="566"/>
      <c r="AD100" s="566"/>
    </row>
    <row r="101" spans="9:30" ht="18.75">
      <c r="I101" s="566"/>
      <c r="J101" s="566"/>
    </row>
    <row r="102" spans="9:30" ht="18.75">
      <c r="I102" s="566"/>
      <c r="J102" s="566"/>
    </row>
    <row r="103" spans="9:30" ht="18.75">
      <c r="I103" s="566"/>
      <c r="J103" s="566"/>
    </row>
    <row r="104" spans="9:30" ht="18.75">
      <c r="I104" s="566"/>
      <c r="J104" s="566"/>
    </row>
  </sheetData>
  <mergeCells count="156">
    <mergeCell ref="AH57:AI57"/>
    <mergeCell ref="AJ57:AJ58"/>
    <mergeCell ref="U57:U58"/>
    <mergeCell ref="V57:V58"/>
    <mergeCell ref="W57:W58"/>
    <mergeCell ref="X57:Y57"/>
    <mergeCell ref="H57:H58"/>
    <mergeCell ref="K57:K58"/>
    <mergeCell ref="L57:L58"/>
    <mergeCell ref="M57:M58"/>
    <mergeCell ref="N57:O57"/>
    <mergeCell ref="P57:P58"/>
    <mergeCell ref="A54:H54"/>
    <mergeCell ref="K54:R54"/>
    <mergeCell ref="U54:AB54"/>
    <mergeCell ref="AE54:AL54"/>
    <mergeCell ref="AK57:AK58"/>
    <mergeCell ref="AL57:AL58"/>
    <mergeCell ref="Z57:Z58"/>
    <mergeCell ref="AA57:AA58"/>
    <mergeCell ref="AB57:AB58"/>
    <mergeCell ref="AE57:AE58"/>
    <mergeCell ref="AF57:AF58"/>
    <mergeCell ref="AG57:AG58"/>
    <mergeCell ref="A55:H55"/>
    <mergeCell ref="K55:R55"/>
    <mergeCell ref="U55:AB55"/>
    <mergeCell ref="AE55:AL55"/>
    <mergeCell ref="A57:A58"/>
    <mergeCell ref="B57:B58"/>
    <mergeCell ref="C57:C58"/>
    <mergeCell ref="D57:E57"/>
    <mergeCell ref="F57:F58"/>
    <mergeCell ref="G57:G58"/>
    <mergeCell ref="Q57:Q58"/>
    <mergeCell ref="R57:R58"/>
    <mergeCell ref="A51:H51"/>
    <mergeCell ref="K51:R51"/>
    <mergeCell ref="U51:AB51"/>
    <mergeCell ref="AE51:AL51"/>
    <mergeCell ref="A52:H52"/>
    <mergeCell ref="K52:R52"/>
    <mergeCell ref="U52:AB52"/>
    <mergeCell ref="AE52:AL52"/>
    <mergeCell ref="A53:H53"/>
    <mergeCell ref="K53:R53"/>
    <mergeCell ref="U53:AB53"/>
    <mergeCell ref="AE53:AL53"/>
    <mergeCell ref="AQ32:AQ33"/>
    <mergeCell ref="AR32:AS32"/>
    <mergeCell ref="AT32:AT33"/>
    <mergeCell ref="AU32:AU33"/>
    <mergeCell ref="AV32:AV33"/>
    <mergeCell ref="AG32:AG33"/>
    <mergeCell ref="AH32:AI32"/>
    <mergeCell ref="AJ32:AJ33"/>
    <mergeCell ref="AK32:AK33"/>
    <mergeCell ref="AL32:AL33"/>
    <mergeCell ref="AO32:AO33"/>
    <mergeCell ref="AP32:AP33"/>
    <mergeCell ref="U30:AB30"/>
    <mergeCell ref="X32:Y32"/>
    <mergeCell ref="Z32:Z33"/>
    <mergeCell ref="AA32:AA33"/>
    <mergeCell ref="AB32:AB33"/>
    <mergeCell ref="AE32:AE33"/>
    <mergeCell ref="AF32:AF33"/>
    <mergeCell ref="P32:P33"/>
    <mergeCell ref="Q32:Q33"/>
    <mergeCell ref="R32:R33"/>
    <mergeCell ref="U32:U33"/>
    <mergeCell ref="V32:V33"/>
    <mergeCell ref="W32:W33"/>
    <mergeCell ref="AE30:AL30"/>
    <mergeCell ref="AO30:AV30"/>
    <mergeCell ref="A32:A33"/>
    <mergeCell ref="B32:B33"/>
    <mergeCell ref="C32:C33"/>
    <mergeCell ref="D32:E32"/>
    <mergeCell ref="F32:F33"/>
    <mergeCell ref="A28:H28"/>
    <mergeCell ref="K28:R28"/>
    <mergeCell ref="U28:AB28"/>
    <mergeCell ref="AE28:AL28"/>
    <mergeCell ref="AO28:AV28"/>
    <mergeCell ref="A29:H29"/>
    <mergeCell ref="K29:R29"/>
    <mergeCell ref="U29:AB29"/>
    <mergeCell ref="AE29:AL29"/>
    <mergeCell ref="AO29:AV29"/>
    <mergeCell ref="G32:G33"/>
    <mergeCell ref="H32:H33"/>
    <mergeCell ref="K32:K33"/>
    <mergeCell ref="L32:L33"/>
    <mergeCell ref="M32:M33"/>
    <mergeCell ref="N32:O32"/>
    <mergeCell ref="A30:H30"/>
    <mergeCell ref="K30:R30"/>
    <mergeCell ref="AO26:AV26"/>
    <mergeCell ref="A27:H27"/>
    <mergeCell ref="K27:R27"/>
    <mergeCell ref="U27:AB27"/>
    <mergeCell ref="AE27:AL27"/>
    <mergeCell ref="AO27:AV27"/>
    <mergeCell ref="AH7:AI7"/>
    <mergeCell ref="AJ7:AJ8"/>
    <mergeCell ref="AK7:AK8"/>
    <mergeCell ref="AL7:AL8"/>
    <mergeCell ref="A26:H26"/>
    <mergeCell ref="K26:R26"/>
    <mergeCell ref="U26:AB26"/>
    <mergeCell ref="AE26:AL26"/>
    <mergeCell ref="Z7:Z8"/>
    <mergeCell ref="AA7:AA8"/>
    <mergeCell ref="AB7:AB8"/>
    <mergeCell ref="AE7:AE8"/>
    <mergeCell ref="AF7:AF8"/>
    <mergeCell ref="AG7:AG8"/>
    <mergeCell ref="Q7:Q8"/>
    <mergeCell ref="R7:R8"/>
    <mergeCell ref="U7:U8"/>
    <mergeCell ref="V7:V8"/>
    <mergeCell ref="A7:A8"/>
    <mergeCell ref="B7:B8"/>
    <mergeCell ref="C7:C8"/>
    <mergeCell ref="D7:E7"/>
    <mergeCell ref="F7:F8"/>
    <mergeCell ref="G7:G8"/>
    <mergeCell ref="A3:H3"/>
    <mergeCell ref="K3:R3"/>
    <mergeCell ref="U3:AB3"/>
    <mergeCell ref="A4:H4"/>
    <mergeCell ref="K4:R4"/>
    <mergeCell ref="U4:AB4"/>
    <mergeCell ref="W7:W8"/>
    <mergeCell ref="X7:Y7"/>
    <mergeCell ref="H7:H8"/>
    <mergeCell ref="K7:K8"/>
    <mergeCell ref="L7:L8"/>
    <mergeCell ref="M7:M8"/>
    <mergeCell ref="N7:O7"/>
    <mergeCell ref="P7:P8"/>
    <mergeCell ref="A5:H5"/>
    <mergeCell ref="K5:R5"/>
    <mergeCell ref="U5:AB5"/>
    <mergeCell ref="A1:H1"/>
    <mergeCell ref="K1:R1"/>
    <mergeCell ref="U1:AB1"/>
    <mergeCell ref="AE1:AL1"/>
    <mergeCell ref="A2:H2"/>
    <mergeCell ref="K2:R2"/>
    <mergeCell ref="U2:AB2"/>
    <mergeCell ref="AE2:AL2"/>
    <mergeCell ref="AE5:AL5"/>
    <mergeCell ref="AE3:AL3"/>
    <mergeCell ref="AE4:AL4"/>
  </mergeCells>
  <printOptions horizontalCentered="1"/>
  <pageMargins left="0.87" right="0.45" top="0.75" bottom="0.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topLeftCell="A7" zoomScale="70" zoomScaleNormal="70" workbookViewId="0">
      <selection activeCell="K9" sqref="K9"/>
    </sheetView>
  </sheetViews>
  <sheetFormatPr defaultColWidth="7.21875" defaultRowHeight="15.75"/>
  <cols>
    <col min="1" max="1" width="3.6640625" style="678" customWidth="1"/>
    <col min="2" max="2" width="14.77734375" style="678" customWidth="1"/>
    <col min="3" max="3" width="7.44140625" style="678" customWidth="1"/>
    <col min="4" max="4" width="6.88671875" style="678" customWidth="1"/>
    <col min="5" max="8" width="8.21875" style="678" customWidth="1"/>
    <col min="9" max="9" width="6.88671875" style="678" customWidth="1"/>
    <col min="10" max="10" width="9.44140625" style="678" customWidth="1"/>
    <col min="11" max="13" width="7.6640625" style="678" customWidth="1"/>
    <col min="14" max="14" width="6.88671875" style="678" customWidth="1"/>
    <col min="15" max="15" width="9.77734375" style="678" customWidth="1"/>
    <col min="16" max="16" width="8.44140625" style="678" customWidth="1"/>
    <col min="17" max="17" width="9.109375" style="678" customWidth="1"/>
    <col min="18" max="18" width="8.21875" style="678" customWidth="1"/>
    <col min="19" max="16384" width="7.21875" style="678"/>
  </cols>
  <sheetData>
    <row r="1" spans="1:27">
      <c r="A1" s="677"/>
      <c r="R1" s="679" t="s">
        <v>710</v>
      </c>
    </row>
    <row r="2" spans="1:27">
      <c r="A2" s="677"/>
    </row>
    <row r="3" spans="1:27">
      <c r="A3" s="858" t="s">
        <v>711</v>
      </c>
      <c r="B3" s="858"/>
      <c r="C3" s="858"/>
      <c r="D3" s="858"/>
      <c r="E3" s="858"/>
      <c r="F3" s="858"/>
      <c r="G3" s="858"/>
      <c r="H3" s="858"/>
      <c r="I3" s="858"/>
      <c r="J3" s="858"/>
      <c r="K3" s="858"/>
      <c r="L3" s="858"/>
      <c r="M3" s="858"/>
      <c r="N3" s="858"/>
      <c r="O3" s="858"/>
      <c r="P3" s="858"/>
      <c r="Q3" s="858"/>
      <c r="R3" s="858"/>
    </row>
    <row r="4" spans="1:27" ht="16.5" thickBot="1">
      <c r="A4" s="680"/>
      <c r="R4" s="681" t="s">
        <v>197</v>
      </c>
    </row>
    <row r="5" spans="1:27" s="682" customFormat="1">
      <c r="A5" s="859" t="s">
        <v>72</v>
      </c>
      <c r="B5" s="862" t="s">
        <v>73</v>
      </c>
      <c r="C5" s="862" t="s">
        <v>712</v>
      </c>
      <c r="D5" s="866" t="s">
        <v>713</v>
      </c>
      <c r="E5" s="866"/>
      <c r="F5" s="866"/>
      <c r="G5" s="866"/>
      <c r="H5" s="866"/>
      <c r="I5" s="866" t="s">
        <v>714</v>
      </c>
      <c r="J5" s="866"/>
      <c r="K5" s="866"/>
      <c r="L5" s="866"/>
      <c r="M5" s="866"/>
      <c r="N5" s="867" t="s">
        <v>715</v>
      </c>
      <c r="O5" s="868"/>
      <c r="P5" s="868"/>
      <c r="Q5" s="868"/>
      <c r="R5" s="869"/>
    </row>
    <row r="6" spans="1:27" s="682" customFormat="1">
      <c r="A6" s="860"/>
      <c r="B6" s="863"/>
      <c r="C6" s="864"/>
      <c r="D6" s="854" t="s">
        <v>716</v>
      </c>
      <c r="E6" s="854" t="s">
        <v>717</v>
      </c>
      <c r="F6" s="856" t="s">
        <v>718</v>
      </c>
      <c r="G6" s="856"/>
      <c r="H6" s="856"/>
      <c r="I6" s="854" t="s">
        <v>716</v>
      </c>
      <c r="J6" s="854" t="s">
        <v>717</v>
      </c>
      <c r="K6" s="856" t="s">
        <v>718</v>
      </c>
      <c r="L6" s="856"/>
      <c r="M6" s="856"/>
      <c r="N6" s="856" t="s">
        <v>716</v>
      </c>
      <c r="O6" s="856" t="s">
        <v>719</v>
      </c>
      <c r="P6" s="856" t="s">
        <v>718</v>
      </c>
      <c r="Q6" s="856"/>
      <c r="R6" s="857"/>
    </row>
    <row r="7" spans="1:27" s="682" customFormat="1" ht="126">
      <c r="A7" s="861"/>
      <c r="B7" s="855"/>
      <c r="C7" s="865"/>
      <c r="D7" s="855"/>
      <c r="E7" s="855"/>
      <c r="F7" s="683" t="s">
        <v>720</v>
      </c>
      <c r="G7" s="683" t="s">
        <v>226</v>
      </c>
      <c r="H7" s="683" t="s">
        <v>721</v>
      </c>
      <c r="I7" s="855"/>
      <c r="J7" s="855"/>
      <c r="K7" s="683" t="s">
        <v>720</v>
      </c>
      <c r="L7" s="683" t="s">
        <v>226</v>
      </c>
      <c r="M7" s="683" t="s">
        <v>721</v>
      </c>
      <c r="N7" s="856"/>
      <c r="O7" s="856"/>
      <c r="P7" s="683" t="s">
        <v>720</v>
      </c>
      <c r="Q7" s="683" t="s">
        <v>168</v>
      </c>
      <c r="R7" s="684" t="s">
        <v>721</v>
      </c>
    </row>
    <row r="8" spans="1:27" s="682" customFormat="1">
      <c r="A8" s="685">
        <v>1</v>
      </c>
      <c r="B8" s="686">
        <f>+A8+1</f>
        <v>2</v>
      </c>
      <c r="C8" s="686">
        <f t="shared" ref="C8:R8" si="0">+B8+1</f>
        <v>3</v>
      </c>
      <c r="D8" s="686">
        <f t="shared" si="0"/>
        <v>4</v>
      </c>
      <c r="E8" s="686" t="s">
        <v>722</v>
      </c>
      <c r="F8" s="686">
        <v>6</v>
      </c>
      <c r="G8" s="686">
        <f t="shared" si="0"/>
        <v>7</v>
      </c>
      <c r="H8" s="686">
        <f t="shared" si="0"/>
        <v>8</v>
      </c>
      <c r="I8" s="686">
        <f t="shared" si="0"/>
        <v>9</v>
      </c>
      <c r="J8" s="686" t="s">
        <v>723</v>
      </c>
      <c r="K8" s="686">
        <v>11</v>
      </c>
      <c r="L8" s="686">
        <f t="shared" ref="L8:N8" si="1">+K8+1</f>
        <v>12</v>
      </c>
      <c r="M8" s="686">
        <f t="shared" si="1"/>
        <v>13</v>
      </c>
      <c r="N8" s="686">
        <f t="shared" si="1"/>
        <v>14</v>
      </c>
      <c r="O8" s="686" t="s">
        <v>724</v>
      </c>
      <c r="P8" s="686">
        <v>16</v>
      </c>
      <c r="Q8" s="686">
        <f t="shared" si="0"/>
        <v>17</v>
      </c>
      <c r="R8" s="687">
        <f t="shared" si="0"/>
        <v>18</v>
      </c>
    </row>
    <row r="9" spans="1:27" s="682" customFormat="1">
      <c r="A9" s="688"/>
      <c r="B9" s="689" t="s">
        <v>725</v>
      </c>
      <c r="C9" s="689"/>
      <c r="D9" s="689"/>
      <c r="E9" s="690"/>
      <c r="F9" s="689"/>
      <c r="G9" s="689"/>
      <c r="H9" s="689"/>
      <c r="I9" s="691">
        <f>+I10</f>
        <v>69</v>
      </c>
      <c r="J9" s="691">
        <f t="shared" ref="J9:K9" si="2">+J10</f>
        <v>2336.1822899999997</v>
      </c>
      <c r="K9" s="691">
        <f t="shared" si="2"/>
        <v>2336.1822899999997</v>
      </c>
      <c r="L9" s="689"/>
      <c r="M9" s="689"/>
      <c r="N9" s="689"/>
      <c r="O9" s="690"/>
      <c r="P9" s="689"/>
      <c r="Q9" s="689"/>
      <c r="R9" s="692"/>
    </row>
    <row r="10" spans="1:27">
      <c r="A10" s="693"/>
      <c r="B10" s="694" t="s">
        <v>251</v>
      </c>
      <c r="C10" s="694"/>
      <c r="D10" s="694"/>
      <c r="E10" s="694"/>
      <c r="F10" s="694"/>
      <c r="G10" s="694"/>
      <c r="H10" s="694"/>
      <c r="I10" s="695">
        <f>+I11+I30</f>
        <v>69</v>
      </c>
      <c r="J10" s="695">
        <f t="shared" ref="J10:K10" si="3">+J11+J30</f>
        <v>2336.1822899999997</v>
      </c>
      <c r="K10" s="695">
        <f t="shared" si="3"/>
        <v>2336.1822899999997</v>
      </c>
      <c r="L10" s="694"/>
      <c r="M10" s="694"/>
      <c r="N10" s="694"/>
      <c r="O10" s="694"/>
      <c r="P10" s="694"/>
      <c r="Q10" s="694"/>
      <c r="R10" s="696"/>
      <c r="U10" s="697"/>
      <c r="V10" s="697"/>
      <c r="W10" s="697"/>
      <c r="X10" s="697"/>
      <c r="Y10" s="697"/>
      <c r="Z10" s="697"/>
      <c r="AA10" s="697"/>
    </row>
    <row r="11" spans="1:27" ht="31.5">
      <c r="A11" s="698"/>
      <c r="B11" s="715" t="s">
        <v>726</v>
      </c>
      <c r="C11" s="715"/>
      <c r="D11" s="715"/>
      <c r="E11" s="715"/>
      <c r="F11" s="715"/>
      <c r="G11" s="715"/>
      <c r="H11" s="715"/>
      <c r="I11" s="716">
        <f>+SUM(I12:I29)</f>
        <v>18</v>
      </c>
      <c r="J11" s="716">
        <f>+SUM(J12:J29)</f>
        <v>1441.1322899999998</v>
      </c>
      <c r="K11" s="716">
        <f>+SUM(K12:K29)</f>
        <v>1441.1322899999998</v>
      </c>
      <c r="L11" s="699"/>
      <c r="M11" s="699"/>
      <c r="N11" s="699"/>
      <c r="O11" s="699"/>
      <c r="P11" s="699"/>
      <c r="Q11" s="699"/>
      <c r="R11" s="700"/>
      <c r="U11" s="697"/>
      <c r="V11" s="697"/>
      <c r="W11" s="697"/>
      <c r="X11" s="697"/>
      <c r="Y11" s="697"/>
      <c r="Z11" s="697"/>
      <c r="AA11" s="697"/>
    </row>
    <row r="12" spans="1:27">
      <c r="A12" s="698"/>
      <c r="B12" s="699" t="s">
        <v>648</v>
      </c>
      <c r="C12" s="699"/>
      <c r="D12" s="699"/>
      <c r="E12" s="699"/>
      <c r="F12" s="699"/>
      <c r="G12" s="699"/>
      <c r="H12" s="699"/>
      <c r="I12" s="699">
        <v>1</v>
      </c>
      <c r="J12" s="701">
        <f>+K12+L12+M12</f>
        <v>111.35124</v>
      </c>
      <c r="K12" s="702">
        <f>+((4.32+0.2)*1.475+0.4)*2.34*6+(4.32*2.34*10%*12)</f>
        <v>111.35124</v>
      </c>
      <c r="L12" s="699"/>
      <c r="M12" s="699"/>
      <c r="N12" s="699"/>
      <c r="O12" s="699"/>
      <c r="P12" s="699"/>
      <c r="Q12" s="699"/>
      <c r="R12" s="700"/>
      <c r="S12" s="678" t="s">
        <v>735</v>
      </c>
      <c r="U12" s="697"/>
      <c r="V12" s="697"/>
      <c r="W12" s="697"/>
      <c r="X12" s="697"/>
      <c r="Y12" s="697"/>
      <c r="Z12" s="697"/>
      <c r="AA12" s="697"/>
    </row>
    <row r="13" spans="1:27">
      <c r="A13" s="698"/>
      <c r="B13" s="664" t="s">
        <v>673</v>
      </c>
      <c r="C13" s="699"/>
      <c r="D13" s="699"/>
      <c r="E13" s="699"/>
      <c r="F13" s="699"/>
      <c r="G13" s="699">
        <v>3.26</v>
      </c>
      <c r="H13" s="699"/>
      <c r="I13" s="699">
        <v>1</v>
      </c>
      <c r="J13" s="701">
        <f t="shared" ref="J13:J25" si="4">+K13+L13+M13</f>
        <v>83.685419999999993</v>
      </c>
      <c r="K13" s="702">
        <f>+((3.26)*1.475+0.5)*2.34*6+(3.26*2.34*10%*12)</f>
        <v>83.685419999999993</v>
      </c>
      <c r="L13" s="699"/>
      <c r="M13" s="699"/>
      <c r="N13" s="699"/>
      <c r="O13" s="699"/>
      <c r="P13" s="699"/>
      <c r="Q13" s="699"/>
      <c r="R13" s="700"/>
      <c r="S13" s="678" t="s">
        <v>736</v>
      </c>
      <c r="U13" s="697"/>
      <c r="V13" s="697"/>
      <c r="W13" s="697"/>
      <c r="X13" s="697"/>
      <c r="Y13" s="697"/>
      <c r="Z13" s="697"/>
      <c r="AA13" s="697"/>
    </row>
    <row r="14" spans="1:27">
      <c r="A14" s="698"/>
      <c r="B14" s="664" t="s">
        <v>676</v>
      </c>
      <c r="C14" s="699"/>
      <c r="D14" s="699"/>
      <c r="E14" s="699"/>
      <c r="F14" s="699"/>
      <c r="G14" s="699">
        <v>2.46</v>
      </c>
      <c r="H14" s="699">
        <v>0.2</v>
      </c>
      <c r="I14" s="699">
        <v>1</v>
      </c>
      <c r="J14" s="701">
        <f t="shared" si="4"/>
        <v>69.013620000000003</v>
      </c>
      <c r="K14" s="702">
        <f>+((2.46+0.2)*1.475+0.5)*2.34*6+(2.46*2.34*10%*12)</f>
        <v>69.013620000000003</v>
      </c>
      <c r="L14" s="699"/>
      <c r="M14" s="699"/>
      <c r="N14" s="699"/>
      <c r="O14" s="699"/>
      <c r="P14" s="699"/>
      <c r="Q14" s="699"/>
      <c r="R14" s="700"/>
      <c r="S14" s="678" t="s">
        <v>736</v>
      </c>
      <c r="U14" s="697"/>
      <c r="V14" s="697"/>
      <c r="W14" s="697"/>
      <c r="X14" s="697"/>
      <c r="Y14" s="697"/>
      <c r="Z14" s="697"/>
      <c r="AA14" s="697"/>
    </row>
    <row r="15" spans="1:27" ht="16.5">
      <c r="A15" s="698"/>
      <c r="B15" s="656" t="s">
        <v>679</v>
      </c>
      <c r="C15" s="699"/>
      <c r="D15" s="699"/>
      <c r="E15" s="699"/>
      <c r="F15" s="699"/>
      <c r="G15" s="699">
        <v>3.06</v>
      </c>
      <c r="H15" s="699">
        <v>0.2</v>
      </c>
      <c r="I15" s="699">
        <v>1</v>
      </c>
      <c r="J15" s="701">
        <f t="shared" si="4"/>
        <v>81.719819999999999</v>
      </c>
      <c r="K15" s="702">
        <f>+((3.06+0.2)*1.475+0.4)*2.34*6+(3.06*2.34*10%*12)</f>
        <v>81.719819999999999</v>
      </c>
      <c r="L15" s="699"/>
      <c r="M15" s="699"/>
      <c r="N15" s="699"/>
      <c r="O15" s="699"/>
      <c r="P15" s="699"/>
      <c r="Q15" s="699"/>
      <c r="R15" s="700"/>
      <c r="S15" s="678" t="s">
        <v>736</v>
      </c>
      <c r="U15" s="697"/>
      <c r="V15" s="697"/>
      <c r="W15" s="697"/>
      <c r="X15" s="697"/>
      <c r="Y15" s="697"/>
      <c r="Z15" s="697"/>
      <c r="AA15" s="697"/>
    </row>
    <row r="16" spans="1:27" ht="16.5">
      <c r="A16" s="698"/>
      <c r="B16" s="656" t="s">
        <v>682</v>
      </c>
      <c r="C16" s="699"/>
      <c r="D16" s="699"/>
      <c r="E16" s="699"/>
      <c r="F16" s="699"/>
      <c r="G16" s="699">
        <v>3.06</v>
      </c>
      <c r="H16" s="699">
        <v>0.15</v>
      </c>
      <c r="I16" s="699">
        <v>1</v>
      </c>
      <c r="J16" s="701">
        <f t="shared" si="4"/>
        <v>80.684369999999987</v>
      </c>
      <c r="K16" s="702">
        <f>+((3.06+0.15)*1.475+0.4)*2.34*6+(3.06*2.34*10%*12)</f>
        <v>80.684369999999987</v>
      </c>
      <c r="L16" s="699"/>
      <c r="M16" s="699"/>
      <c r="N16" s="699"/>
      <c r="O16" s="699"/>
      <c r="P16" s="699"/>
      <c r="Q16" s="699"/>
      <c r="R16" s="700"/>
      <c r="S16" s="678" t="s">
        <v>736</v>
      </c>
      <c r="U16" s="697"/>
      <c r="V16" s="697"/>
      <c r="W16" s="697"/>
      <c r="X16" s="697"/>
      <c r="Y16" s="697"/>
      <c r="Z16" s="697"/>
      <c r="AA16" s="697"/>
    </row>
    <row r="17" spans="1:27" ht="33">
      <c r="A17" s="698"/>
      <c r="B17" s="656" t="s">
        <v>685</v>
      </c>
      <c r="C17" s="699"/>
      <c r="D17" s="699"/>
      <c r="E17" s="699"/>
      <c r="F17" s="699"/>
      <c r="G17" s="699">
        <v>3.99</v>
      </c>
      <c r="H17" s="699"/>
      <c r="I17" s="699">
        <v>1</v>
      </c>
      <c r="J17" s="701">
        <f t="shared" si="4"/>
        <v>102.55518000000001</v>
      </c>
      <c r="K17" s="702">
        <f>+((3.99+0.15)*1.475+0.4)*2.34*6+(3.99*2.34*10%*12)</f>
        <v>102.55518000000001</v>
      </c>
      <c r="L17" s="699"/>
      <c r="M17" s="699"/>
      <c r="N17" s="699"/>
      <c r="O17" s="699"/>
      <c r="P17" s="699"/>
      <c r="Q17" s="699"/>
      <c r="R17" s="700"/>
      <c r="S17" s="678" t="s">
        <v>736</v>
      </c>
      <c r="U17" s="697"/>
      <c r="V17" s="697"/>
      <c r="W17" s="697"/>
      <c r="X17" s="697"/>
      <c r="Y17" s="697"/>
      <c r="Z17" s="697"/>
      <c r="AA17" s="697"/>
    </row>
    <row r="18" spans="1:27" ht="33">
      <c r="A18" s="698"/>
      <c r="B18" s="656" t="s">
        <v>688</v>
      </c>
      <c r="C18" s="699"/>
      <c r="D18" s="699"/>
      <c r="E18" s="699"/>
      <c r="F18" s="699"/>
      <c r="G18" s="699">
        <v>3.66</v>
      </c>
      <c r="H18" s="699"/>
      <c r="I18" s="699">
        <v>1</v>
      </c>
      <c r="J18" s="701">
        <f t="shared" si="4"/>
        <v>91.688220000000015</v>
      </c>
      <c r="K18" s="702">
        <f>+((3.66)*1.475+0.4)*2.34*6+(3.66*2.34*10%*12)</f>
        <v>91.688220000000015</v>
      </c>
      <c r="L18" s="699"/>
      <c r="M18" s="699"/>
      <c r="N18" s="699"/>
      <c r="O18" s="699"/>
      <c r="P18" s="699"/>
      <c r="Q18" s="699"/>
      <c r="R18" s="700"/>
      <c r="S18" s="678" t="s">
        <v>736</v>
      </c>
      <c r="U18" s="697"/>
      <c r="V18" s="697"/>
      <c r="W18" s="697"/>
      <c r="X18" s="697"/>
      <c r="Y18" s="697"/>
      <c r="Z18" s="697"/>
      <c r="AA18" s="697"/>
    </row>
    <row r="19" spans="1:27" ht="16.5">
      <c r="A19" s="698"/>
      <c r="B19" s="656" t="s">
        <v>691</v>
      </c>
      <c r="C19" s="699"/>
      <c r="D19" s="699"/>
      <c r="E19" s="699"/>
      <c r="F19" s="699"/>
      <c r="G19" s="699">
        <v>3.66</v>
      </c>
      <c r="H19" s="699"/>
      <c r="I19" s="699">
        <v>1</v>
      </c>
      <c r="J19" s="701">
        <f t="shared" si="4"/>
        <v>91.688220000000015</v>
      </c>
      <c r="K19" s="702">
        <f t="shared" ref="K19" si="5">+((3.66)*1.475+0.4)*2.34*6+(3.66*2.34*10%*12)</f>
        <v>91.688220000000015</v>
      </c>
      <c r="L19" s="699"/>
      <c r="M19" s="699"/>
      <c r="N19" s="699"/>
      <c r="O19" s="699"/>
      <c r="P19" s="699"/>
      <c r="Q19" s="699"/>
      <c r="R19" s="700"/>
      <c r="S19" s="678" t="s">
        <v>736</v>
      </c>
      <c r="U19" s="697"/>
      <c r="V19" s="697"/>
      <c r="W19" s="697"/>
      <c r="X19" s="697"/>
      <c r="Y19" s="697"/>
      <c r="Z19" s="697"/>
      <c r="AA19" s="697"/>
    </row>
    <row r="20" spans="1:27" ht="16.5">
      <c r="A20" s="698"/>
      <c r="B20" s="656" t="s">
        <v>694</v>
      </c>
      <c r="C20" s="699"/>
      <c r="D20" s="699"/>
      <c r="E20" s="699"/>
      <c r="F20" s="699"/>
      <c r="G20" s="699">
        <v>3.33</v>
      </c>
      <c r="H20" s="699"/>
      <c r="I20" s="699">
        <v>1</v>
      </c>
      <c r="J20" s="701">
        <f t="shared" si="4"/>
        <v>83.927610000000001</v>
      </c>
      <c r="K20" s="702">
        <f>+((3.33)*1.475+0.4)*2.34*6+(3.33*2.34*10%*12)</f>
        <v>83.927610000000001</v>
      </c>
      <c r="L20" s="699"/>
      <c r="M20" s="699"/>
      <c r="N20" s="699"/>
      <c r="O20" s="699"/>
      <c r="P20" s="699"/>
      <c r="Q20" s="699"/>
      <c r="R20" s="700"/>
      <c r="S20" s="678" t="s">
        <v>736</v>
      </c>
      <c r="U20" s="697"/>
      <c r="V20" s="697"/>
      <c r="W20" s="697"/>
      <c r="X20" s="697"/>
      <c r="Y20" s="697"/>
      <c r="Z20" s="697"/>
      <c r="AA20" s="697"/>
    </row>
    <row r="21" spans="1:27" ht="16.5">
      <c r="A21" s="698"/>
      <c r="B21" s="656" t="s">
        <v>697</v>
      </c>
      <c r="C21" s="699"/>
      <c r="D21" s="699"/>
      <c r="E21" s="699"/>
      <c r="F21" s="699"/>
      <c r="G21" s="699">
        <v>3.66</v>
      </c>
      <c r="H21" s="699">
        <v>0.25</v>
      </c>
      <c r="I21" s="699">
        <v>1</v>
      </c>
      <c r="J21" s="701">
        <f t="shared" si="4"/>
        <v>95.461470000000006</v>
      </c>
      <c r="K21" s="702">
        <f>+((3.66+0.25)*1.475+0.3)*2.34*6+(3.66*2.34*10%*12)</f>
        <v>95.461470000000006</v>
      </c>
      <c r="L21" s="699"/>
      <c r="M21" s="699"/>
      <c r="N21" s="699"/>
      <c r="O21" s="699"/>
      <c r="P21" s="699"/>
      <c r="Q21" s="699"/>
      <c r="R21" s="700"/>
      <c r="S21" s="678" t="s">
        <v>736</v>
      </c>
      <c r="U21" s="697"/>
      <c r="V21" s="697"/>
      <c r="W21" s="697"/>
      <c r="X21" s="697"/>
      <c r="Y21" s="697"/>
      <c r="Z21" s="697"/>
      <c r="AA21" s="697"/>
    </row>
    <row r="22" spans="1:27" ht="16.5">
      <c r="A22" s="698"/>
      <c r="B22" s="656" t="s">
        <v>701</v>
      </c>
      <c r="C22" s="699"/>
      <c r="D22" s="699"/>
      <c r="E22" s="699"/>
      <c r="F22" s="699"/>
      <c r="G22" s="699">
        <v>2.46</v>
      </c>
      <c r="H22" s="699"/>
      <c r="I22" s="699">
        <v>1</v>
      </c>
      <c r="J22" s="701">
        <f t="shared" si="4"/>
        <v>62.063819999999993</v>
      </c>
      <c r="K22" s="702">
        <f>+((2.46)*1.475+0.3)*2.34*6+(2.46*2.34*10%*12)</f>
        <v>62.063819999999993</v>
      </c>
      <c r="L22" s="699"/>
      <c r="M22" s="699"/>
      <c r="N22" s="699"/>
      <c r="O22" s="699"/>
      <c r="P22" s="699"/>
      <c r="Q22" s="699"/>
      <c r="R22" s="700"/>
      <c r="S22" s="678" t="s">
        <v>736</v>
      </c>
      <c r="U22" s="697"/>
      <c r="V22" s="697"/>
      <c r="W22" s="697"/>
      <c r="X22" s="697"/>
      <c r="Y22" s="697"/>
      <c r="Z22" s="697"/>
      <c r="AA22" s="697"/>
    </row>
    <row r="23" spans="1:27" ht="33">
      <c r="A23" s="698"/>
      <c r="B23" s="667" t="s">
        <v>703</v>
      </c>
      <c r="C23" s="699"/>
      <c r="D23" s="699"/>
      <c r="E23" s="699"/>
      <c r="F23" s="699"/>
      <c r="G23" s="699">
        <v>3.66</v>
      </c>
      <c r="H23" s="699"/>
      <c r="I23" s="699">
        <v>1</v>
      </c>
      <c r="J23" s="701">
        <f t="shared" si="4"/>
        <v>90.284219999999991</v>
      </c>
      <c r="K23" s="702">
        <f>+((3.66)*1.475+0.3)*2.34*6+(3.66*2.34*10%*12)</f>
        <v>90.284219999999991</v>
      </c>
      <c r="L23" s="699"/>
      <c r="M23" s="699"/>
      <c r="N23" s="699"/>
      <c r="O23" s="699"/>
      <c r="P23" s="699"/>
      <c r="Q23" s="699"/>
      <c r="R23" s="700"/>
      <c r="S23" s="678" t="s">
        <v>736</v>
      </c>
      <c r="U23" s="697"/>
      <c r="V23" s="697"/>
      <c r="W23" s="697"/>
      <c r="X23" s="697"/>
      <c r="Y23" s="697"/>
      <c r="Z23" s="697"/>
      <c r="AA23" s="697"/>
    </row>
    <row r="24" spans="1:27" ht="16.5">
      <c r="A24" s="698"/>
      <c r="B24" s="656" t="s">
        <v>706</v>
      </c>
      <c r="C24" s="699"/>
      <c r="D24" s="699"/>
      <c r="E24" s="699"/>
      <c r="F24" s="699"/>
      <c r="G24" s="699">
        <v>3.06</v>
      </c>
      <c r="H24" s="699"/>
      <c r="I24" s="699">
        <v>1</v>
      </c>
      <c r="J24" s="701">
        <f t="shared" si="4"/>
        <v>76.174019999999999</v>
      </c>
      <c r="K24" s="702">
        <f>+((3.06)*1.475+0.3)*2.34*6+(3.06*2.34*10%*12)</f>
        <v>76.174019999999999</v>
      </c>
      <c r="L24" s="699"/>
      <c r="M24" s="699"/>
      <c r="N24" s="699"/>
      <c r="O24" s="699"/>
      <c r="P24" s="699"/>
      <c r="Q24" s="699"/>
      <c r="R24" s="700"/>
      <c r="S24" s="678" t="s">
        <v>736</v>
      </c>
      <c r="U24" s="697"/>
      <c r="V24" s="697"/>
      <c r="W24" s="697"/>
      <c r="X24" s="697"/>
      <c r="Y24" s="697"/>
      <c r="Z24" s="697"/>
      <c r="AA24" s="697"/>
    </row>
    <row r="25" spans="1:27" ht="16.5">
      <c r="A25" s="698"/>
      <c r="B25" s="656" t="s">
        <v>708</v>
      </c>
      <c r="C25" s="699"/>
      <c r="D25" s="699"/>
      <c r="E25" s="699"/>
      <c r="F25" s="699"/>
      <c r="G25" s="699">
        <v>3.86</v>
      </c>
      <c r="H25" s="699"/>
      <c r="I25" s="699">
        <v>1</v>
      </c>
      <c r="J25" s="701">
        <f t="shared" si="4"/>
        <v>94.987620000000007</v>
      </c>
      <c r="K25" s="702">
        <f>+((3.86)*1.475+0.3)*2.34*6+(3.86*2.34*10%*12)</f>
        <v>94.987620000000007</v>
      </c>
      <c r="L25" s="699"/>
      <c r="M25" s="699"/>
      <c r="N25" s="699"/>
      <c r="O25" s="699"/>
      <c r="P25" s="699"/>
      <c r="Q25" s="699"/>
      <c r="R25" s="700"/>
      <c r="S25" s="678" t="s">
        <v>736</v>
      </c>
      <c r="U25" s="697"/>
      <c r="V25" s="697"/>
      <c r="W25" s="697"/>
      <c r="X25" s="697"/>
      <c r="Y25" s="697"/>
      <c r="Z25" s="697"/>
      <c r="AA25" s="697"/>
    </row>
    <row r="26" spans="1:27">
      <c r="A26" s="698"/>
      <c r="B26" s="699" t="s">
        <v>743</v>
      </c>
      <c r="C26" s="699"/>
      <c r="D26" s="699"/>
      <c r="E26" s="699"/>
      <c r="F26" s="699"/>
      <c r="G26" s="699">
        <v>2.67</v>
      </c>
      <c r="H26" s="699">
        <v>0.15</v>
      </c>
      <c r="I26" s="699">
        <v>1</v>
      </c>
      <c r="J26" s="701">
        <f t="shared" ref="J26:J29" si="6">+K26+L26+M26</f>
        <v>70.108740000000012</v>
      </c>
      <c r="K26" s="702">
        <f>+((2.67+0.15)*1.475+0.3)*2.34*6+(2.67*2.34*10%*12)</f>
        <v>70.108740000000012</v>
      </c>
      <c r="L26" s="699"/>
      <c r="M26" s="699"/>
      <c r="N26" s="699"/>
      <c r="O26" s="699"/>
      <c r="P26" s="699"/>
      <c r="Q26" s="699"/>
      <c r="R26" s="700"/>
      <c r="S26" s="678" t="s">
        <v>750</v>
      </c>
      <c r="U26" s="697"/>
      <c r="V26" s="697"/>
      <c r="W26" s="697"/>
      <c r="X26" s="697"/>
      <c r="Y26" s="697"/>
      <c r="Z26" s="697"/>
      <c r="AA26" s="697"/>
    </row>
    <row r="27" spans="1:27">
      <c r="A27" s="698"/>
      <c r="B27" s="699" t="s">
        <v>745</v>
      </c>
      <c r="C27" s="699"/>
      <c r="D27" s="699"/>
      <c r="E27" s="699"/>
      <c r="F27" s="699"/>
      <c r="G27" s="699">
        <v>2.67</v>
      </c>
      <c r="H27" s="699">
        <v>0.15</v>
      </c>
      <c r="I27" s="699">
        <v>1</v>
      </c>
      <c r="J27" s="701">
        <f t="shared" si="6"/>
        <v>70.108740000000012</v>
      </c>
      <c r="K27" s="702">
        <f t="shared" ref="K27" si="7">+((2.67+0.15)*1.475+0.3)*2.34*6+(2.67*2.34*10%*12)</f>
        <v>70.108740000000012</v>
      </c>
      <c r="L27" s="699"/>
      <c r="M27" s="699"/>
      <c r="N27" s="699"/>
      <c r="O27" s="699"/>
      <c r="P27" s="699"/>
      <c r="Q27" s="699"/>
      <c r="R27" s="700"/>
      <c r="S27" s="678" t="s">
        <v>750</v>
      </c>
      <c r="U27" s="697"/>
      <c r="V27" s="697"/>
      <c r="W27" s="697"/>
      <c r="X27" s="697"/>
      <c r="Y27" s="697"/>
      <c r="Z27" s="697"/>
      <c r="AA27" s="697"/>
    </row>
    <row r="28" spans="1:27">
      <c r="A28" s="698"/>
      <c r="B28" s="699" t="s">
        <v>747</v>
      </c>
      <c r="C28" s="699"/>
      <c r="D28" s="699"/>
      <c r="E28" s="699"/>
      <c r="F28" s="699"/>
      <c r="G28" s="699">
        <v>3.33</v>
      </c>
      <c r="H28" s="699">
        <v>0.15</v>
      </c>
      <c r="I28" s="699">
        <v>1</v>
      </c>
      <c r="J28" s="701">
        <f t="shared" si="6"/>
        <v>85.629959999999983</v>
      </c>
      <c r="K28" s="702">
        <f>+((3.33+0.15)*1.475+0.3)*2.34*6+(3.33*2.34*10%*12)</f>
        <v>85.629959999999983</v>
      </c>
      <c r="L28" s="699"/>
      <c r="M28" s="699"/>
      <c r="N28" s="699"/>
      <c r="O28" s="699"/>
      <c r="P28" s="699"/>
      <c r="Q28" s="699"/>
      <c r="R28" s="700"/>
      <c r="S28" s="678" t="s">
        <v>750</v>
      </c>
      <c r="U28" s="697"/>
      <c r="V28" s="697"/>
      <c r="W28" s="697"/>
      <c r="X28" s="697"/>
      <c r="Y28" s="697"/>
      <c r="Z28" s="697"/>
      <c r="AA28" s="697"/>
    </row>
    <row r="29" spans="1:27">
      <c r="A29" s="698"/>
      <c r="B29" s="699"/>
      <c r="C29" s="699"/>
      <c r="D29" s="699"/>
      <c r="E29" s="699"/>
      <c r="F29" s="699"/>
      <c r="G29" s="699"/>
      <c r="H29" s="699"/>
      <c r="I29" s="699">
        <v>1</v>
      </c>
      <c r="J29" s="701">
        <f t="shared" si="6"/>
        <v>0</v>
      </c>
      <c r="K29" s="702"/>
      <c r="L29" s="699"/>
      <c r="M29" s="699"/>
      <c r="N29" s="699"/>
      <c r="O29" s="699"/>
      <c r="P29" s="699"/>
      <c r="Q29" s="699"/>
      <c r="R29" s="700"/>
      <c r="U29" s="697"/>
      <c r="V29" s="697"/>
      <c r="W29" s="697"/>
      <c r="X29" s="697"/>
      <c r="Y29" s="697"/>
      <c r="Z29" s="697"/>
      <c r="AA29" s="697"/>
    </row>
    <row r="30" spans="1:27" s="682" customFormat="1" ht="31.5">
      <c r="A30" s="703"/>
      <c r="B30" s="717" t="s">
        <v>727</v>
      </c>
      <c r="C30" s="717"/>
      <c r="D30" s="717"/>
      <c r="E30" s="717"/>
      <c r="F30" s="717"/>
      <c r="G30" s="717"/>
      <c r="H30" s="717"/>
      <c r="I30" s="717">
        <v>51</v>
      </c>
      <c r="J30" s="718">
        <f>+K30</f>
        <v>895.05</v>
      </c>
      <c r="K30" s="719">
        <f>+(((14*4)-5)*1.5)*2.34*5</f>
        <v>895.05</v>
      </c>
      <c r="L30" s="704"/>
      <c r="M30" s="704"/>
      <c r="N30" s="704"/>
      <c r="O30" s="704"/>
      <c r="P30" s="704"/>
      <c r="Q30" s="704"/>
      <c r="R30" s="705"/>
      <c r="S30" s="682" t="s">
        <v>749</v>
      </c>
      <c r="U30" s="697"/>
      <c r="V30" s="697"/>
      <c r="W30" s="697"/>
      <c r="X30" s="697"/>
      <c r="Y30" s="697"/>
      <c r="Z30" s="697"/>
      <c r="AA30" s="697"/>
    </row>
    <row r="31" spans="1:27" ht="16.5" thickBot="1">
      <c r="A31" s="706"/>
      <c r="B31" s="707"/>
      <c r="C31" s="707"/>
      <c r="D31" s="707"/>
      <c r="E31" s="707"/>
      <c r="F31" s="707"/>
      <c r="G31" s="707"/>
      <c r="H31" s="707"/>
      <c r="I31" s="707"/>
      <c r="J31" s="707"/>
      <c r="K31" s="707"/>
      <c r="L31" s="707"/>
      <c r="M31" s="707"/>
      <c r="N31" s="707"/>
      <c r="O31" s="707"/>
      <c r="P31" s="707"/>
      <c r="Q31" s="707"/>
      <c r="R31" s="708"/>
    </row>
    <row r="32" spans="1:27">
      <c r="A32" s="709"/>
      <c r="B32" s="710"/>
      <c r="C32" s="710"/>
      <c r="D32" s="710"/>
      <c r="E32" s="710"/>
      <c r="F32" s="710"/>
      <c r="G32" s="710"/>
      <c r="H32" s="710"/>
      <c r="I32" s="710"/>
      <c r="J32" s="710"/>
      <c r="K32" s="710"/>
      <c r="L32" s="710"/>
      <c r="M32" s="710"/>
      <c r="N32" s="710"/>
      <c r="O32" s="710"/>
      <c r="P32" s="710"/>
      <c r="Q32" s="710"/>
      <c r="R32" s="710"/>
    </row>
    <row r="33" spans="1:17">
      <c r="A33" s="711" t="s">
        <v>728</v>
      </c>
    </row>
    <row r="34" spans="1:17">
      <c r="A34" s="711"/>
      <c r="B34" s="678" t="s">
        <v>729</v>
      </c>
    </row>
    <row r="35" spans="1:17">
      <c r="A35" s="711"/>
      <c r="B35" s="678" t="s">
        <v>730</v>
      </c>
    </row>
    <row r="36" spans="1:17">
      <c r="A36" s="712"/>
      <c r="P36" s="713" t="s">
        <v>731</v>
      </c>
      <c r="Q36" s="713"/>
    </row>
    <row r="37" spans="1:17">
      <c r="A37" s="853"/>
      <c r="D37" s="713"/>
      <c r="E37" s="713"/>
      <c r="I37" s="713"/>
      <c r="J37" s="713"/>
      <c r="N37" s="713"/>
      <c r="P37" s="714" t="s">
        <v>732</v>
      </c>
      <c r="Q37" s="714"/>
    </row>
    <row r="38" spans="1:17">
      <c r="A38" s="853"/>
      <c r="D38" s="714"/>
      <c r="E38" s="714"/>
      <c r="I38" s="714"/>
      <c r="J38" s="714"/>
      <c r="N38" s="714"/>
      <c r="P38" s="714" t="s">
        <v>733</v>
      </c>
      <c r="Q38" s="714"/>
    </row>
    <row r="39" spans="1:17">
      <c r="A39" s="853"/>
      <c r="D39" s="714"/>
      <c r="E39" s="714"/>
      <c r="I39" s="714"/>
      <c r="J39" s="714"/>
      <c r="N39" s="714"/>
      <c r="P39" s="714"/>
      <c r="Q39" s="714"/>
    </row>
    <row r="40" spans="1:17">
      <c r="A40" s="853"/>
      <c r="D40" s="714"/>
      <c r="E40" s="714"/>
      <c r="I40" s="714"/>
      <c r="J40" s="714"/>
      <c r="N40" s="714"/>
      <c r="P40" s="714"/>
      <c r="Q40" s="714"/>
    </row>
    <row r="41" spans="1:17">
      <c r="A41" s="853"/>
      <c r="D41" s="714"/>
      <c r="E41" s="714"/>
      <c r="I41" s="714"/>
      <c r="J41" s="714"/>
      <c r="N41" s="714"/>
      <c r="P41" s="713" t="s">
        <v>734</v>
      </c>
      <c r="Q41" s="713"/>
    </row>
    <row r="42" spans="1:17">
      <c r="A42" s="853"/>
      <c r="D42" s="713"/>
      <c r="E42" s="713"/>
      <c r="I42" s="713"/>
      <c r="J42" s="713"/>
      <c r="N42" s="713"/>
    </row>
    <row r="43" spans="1:17" hidden="1">
      <c r="A43" s="712"/>
    </row>
    <row r="44" spans="1:17" hidden="1"/>
    <row r="45" spans="1:17" hidden="1"/>
  </sheetData>
  <mergeCells count="17">
    <mergeCell ref="O6:O7"/>
    <mergeCell ref="P6:R6"/>
    <mergeCell ref="A3:R3"/>
    <mergeCell ref="A5:A7"/>
    <mergeCell ref="B5:B7"/>
    <mergeCell ref="C5:C7"/>
    <mergeCell ref="D5:H5"/>
    <mergeCell ref="I5:M5"/>
    <mergeCell ref="N5:R5"/>
    <mergeCell ref="D6:D7"/>
    <mergeCell ref="E6:E7"/>
    <mergeCell ref="F6:H6"/>
    <mergeCell ref="A37:A42"/>
    <mergeCell ref="I6:I7"/>
    <mergeCell ref="J6:J7"/>
    <mergeCell ref="K6:M6"/>
    <mergeCell ref="N6:N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0"/>
  <sheetViews>
    <sheetView zoomScale="70" zoomScaleNormal="70" workbookViewId="0">
      <pane xSplit="4" ySplit="7" topLeftCell="E8" activePane="bottomRight" state="frozen"/>
      <selection pane="topRight" activeCell="E1" sqref="E1"/>
      <selection pane="bottomLeft" activeCell="A8" sqref="A8"/>
      <selection pane="bottomRight" activeCell="R11" sqref="R11"/>
    </sheetView>
  </sheetViews>
  <sheetFormatPr defaultColWidth="7.21875" defaultRowHeight="12.75"/>
  <cols>
    <col min="1" max="1" width="2.44140625" style="635" customWidth="1"/>
    <col min="2" max="2" width="10.109375" style="635" customWidth="1"/>
    <col min="3" max="3" width="8.44140625" style="635" customWidth="1"/>
    <col min="4" max="4" width="8.88671875" style="635" customWidth="1"/>
    <col min="5" max="5" width="5.88671875" style="635" customWidth="1"/>
    <col min="6" max="6" width="5.33203125" style="635" customWidth="1"/>
    <col min="7" max="7" width="9.109375" style="636" customWidth="1"/>
    <col min="8" max="8" width="5.109375" style="635" customWidth="1"/>
    <col min="9" max="9" width="9.44140625" style="635" customWidth="1"/>
    <col min="10" max="10" width="6.33203125" style="635" customWidth="1"/>
    <col min="11" max="11" width="7.21875" style="636" customWidth="1"/>
    <col min="12" max="12" width="2.88671875" style="635" customWidth="1"/>
    <col min="13" max="13" width="4.109375" style="635" customWidth="1"/>
    <col min="14" max="14" width="3.109375" style="635" customWidth="1"/>
    <col min="15" max="15" width="4.5546875" style="635" customWidth="1"/>
    <col min="16" max="16" width="3.109375" style="635" customWidth="1"/>
    <col min="17" max="17" width="3.77734375" style="635" customWidth="1"/>
    <col min="18" max="18" width="4.6640625" style="635" customWidth="1"/>
    <col min="19" max="19" width="6.44140625" style="635" customWidth="1"/>
    <col min="20" max="20" width="4.33203125" style="635" customWidth="1"/>
    <col min="21" max="21" width="4.88671875" style="635" customWidth="1"/>
    <col min="22" max="22" width="4.6640625" style="635" customWidth="1"/>
    <col min="23" max="23" width="5.33203125" style="635" customWidth="1"/>
    <col min="24" max="24" width="7.21875" style="635" customWidth="1"/>
    <col min="25" max="25" width="9.44140625" style="635" customWidth="1"/>
    <col min="26" max="29" width="10.6640625" style="635" customWidth="1"/>
    <col min="30" max="30" width="4.33203125" style="635" customWidth="1"/>
    <col min="31" max="256" width="7.21875" style="635"/>
    <col min="257" max="257" width="2.44140625" style="635" customWidth="1"/>
    <col min="258" max="258" width="10.109375" style="635" customWidth="1"/>
    <col min="259" max="259" width="8.44140625" style="635" customWidth="1"/>
    <col min="260" max="260" width="8.88671875" style="635" customWidth="1"/>
    <col min="261" max="261" width="5.88671875" style="635" customWidth="1"/>
    <col min="262" max="262" width="5.33203125" style="635" customWidth="1"/>
    <col min="263" max="263" width="9.109375" style="635" customWidth="1"/>
    <col min="264" max="264" width="5.109375" style="635" customWidth="1"/>
    <col min="265" max="265" width="9.44140625" style="635" customWidth="1"/>
    <col min="266" max="266" width="6.33203125" style="635" customWidth="1"/>
    <col min="267" max="267" width="7.21875" style="635"/>
    <col min="268" max="268" width="2.88671875" style="635" customWidth="1"/>
    <col min="269" max="269" width="4.109375" style="635" customWidth="1"/>
    <col min="270" max="270" width="3.109375" style="635" customWidth="1"/>
    <col min="271" max="271" width="4.5546875" style="635" customWidth="1"/>
    <col min="272" max="272" width="3.109375" style="635" customWidth="1"/>
    <col min="273" max="273" width="3.77734375" style="635" customWidth="1"/>
    <col min="274" max="274" width="4.6640625" style="635" customWidth="1"/>
    <col min="275" max="275" width="6.44140625" style="635" customWidth="1"/>
    <col min="276" max="276" width="4.33203125" style="635" customWidth="1"/>
    <col min="277" max="277" width="4.88671875" style="635" customWidth="1"/>
    <col min="278" max="278" width="4.6640625" style="635" customWidth="1"/>
    <col min="279" max="279" width="5.33203125" style="635" customWidth="1"/>
    <col min="280" max="280" width="7.21875" style="635"/>
    <col min="281" max="281" width="9.44140625" style="635" customWidth="1"/>
    <col min="282" max="285" width="10.6640625" style="635" customWidth="1"/>
    <col min="286" max="286" width="4.33203125" style="635" customWidth="1"/>
    <col min="287" max="512" width="7.21875" style="635"/>
    <col min="513" max="513" width="2.44140625" style="635" customWidth="1"/>
    <col min="514" max="514" width="10.109375" style="635" customWidth="1"/>
    <col min="515" max="515" width="8.44140625" style="635" customWidth="1"/>
    <col min="516" max="516" width="8.88671875" style="635" customWidth="1"/>
    <col min="517" max="517" width="5.88671875" style="635" customWidth="1"/>
    <col min="518" max="518" width="5.33203125" style="635" customWidth="1"/>
    <col min="519" max="519" width="9.109375" style="635" customWidth="1"/>
    <col min="520" max="520" width="5.109375" style="635" customWidth="1"/>
    <col min="521" max="521" width="9.44140625" style="635" customWidth="1"/>
    <col min="522" max="522" width="6.33203125" style="635" customWidth="1"/>
    <col min="523" max="523" width="7.21875" style="635"/>
    <col min="524" max="524" width="2.88671875" style="635" customWidth="1"/>
    <col min="525" max="525" width="4.109375" style="635" customWidth="1"/>
    <col min="526" max="526" width="3.109375" style="635" customWidth="1"/>
    <col min="527" max="527" width="4.5546875" style="635" customWidth="1"/>
    <col min="528" max="528" width="3.109375" style="635" customWidth="1"/>
    <col min="529" max="529" width="3.77734375" style="635" customWidth="1"/>
    <col min="530" max="530" width="4.6640625" style="635" customWidth="1"/>
    <col min="531" max="531" width="6.44140625" style="635" customWidth="1"/>
    <col min="532" max="532" width="4.33203125" style="635" customWidth="1"/>
    <col min="533" max="533" width="4.88671875" style="635" customWidth="1"/>
    <col min="534" max="534" width="4.6640625" style="635" customWidth="1"/>
    <col min="535" max="535" width="5.33203125" style="635" customWidth="1"/>
    <col min="536" max="536" width="7.21875" style="635"/>
    <col min="537" max="537" width="9.44140625" style="635" customWidth="1"/>
    <col min="538" max="541" width="10.6640625" style="635" customWidth="1"/>
    <col min="542" max="542" width="4.33203125" style="635" customWidth="1"/>
    <col min="543" max="768" width="7.21875" style="635"/>
    <col min="769" max="769" width="2.44140625" style="635" customWidth="1"/>
    <col min="770" max="770" width="10.109375" style="635" customWidth="1"/>
    <col min="771" max="771" width="8.44140625" style="635" customWidth="1"/>
    <col min="772" max="772" width="8.88671875" style="635" customWidth="1"/>
    <col min="773" max="773" width="5.88671875" style="635" customWidth="1"/>
    <col min="774" max="774" width="5.33203125" style="635" customWidth="1"/>
    <col min="775" max="775" width="9.109375" style="635" customWidth="1"/>
    <col min="776" max="776" width="5.109375" style="635" customWidth="1"/>
    <col min="777" max="777" width="9.44140625" style="635" customWidth="1"/>
    <col min="778" max="778" width="6.33203125" style="635" customWidth="1"/>
    <col min="779" max="779" width="7.21875" style="635"/>
    <col min="780" max="780" width="2.88671875" style="635" customWidth="1"/>
    <col min="781" max="781" width="4.109375" style="635" customWidth="1"/>
    <col min="782" max="782" width="3.109375" style="635" customWidth="1"/>
    <col min="783" max="783" width="4.5546875" style="635" customWidth="1"/>
    <col min="784" max="784" width="3.109375" style="635" customWidth="1"/>
    <col min="785" max="785" width="3.77734375" style="635" customWidth="1"/>
    <col min="786" max="786" width="4.6640625" style="635" customWidth="1"/>
    <col min="787" max="787" width="6.44140625" style="635" customWidth="1"/>
    <col min="788" max="788" width="4.33203125" style="635" customWidth="1"/>
    <col min="789" max="789" width="4.88671875" style="635" customWidth="1"/>
    <col min="790" max="790" width="4.6640625" style="635" customWidth="1"/>
    <col min="791" max="791" width="5.33203125" style="635" customWidth="1"/>
    <col min="792" max="792" width="7.21875" style="635"/>
    <col min="793" max="793" width="9.44140625" style="635" customWidth="1"/>
    <col min="794" max="797" width="10.6640625" style="635" customWidth="1"/>
    <col min="798" max="798" width="4.33203125" style="635" customWidth="1"/>
    <col min="799" max="1024" width="7.21875" style="635"/>
    <col min="1025" max="1025" width="2.44140625" style="635" customWidth="1"/>
    <col min="1026" max="1026" width="10.109375" style="635" customWidth="1"/>
    <col min="1027" max="1027" width="8.44140625" style="635" customWidth="1"/>
    <col min="1028" max="1028" width="8.88671875" style="635" customWidth="1"/>
    <col min="1029" max="1029" width="5.88671875" style="635" customWidth="1"/>
    <col min="1030" max="1030" width="5.33203125" style="635" customWidth="1"/>
    <col min="1031" max="1031" width="9.109375" style="635" customWidth="1"/>
    <col min="1032" max="1032" width="5.109375" style="635" customWidth="1"/>
    <col min="1033" max="1033" width="9.44140625" style="635" customWidth="1"/>
    <col min="1034" max="1034" width="6.33203125" style="635" customWidth="1"/>
    <col min="1035" max="1035" width="7.21875" style="635"/>
    <col min="1036" max="1036" width="2.88671875" style="635" customWidth="1"/>
    <col min="1037" max="1037" width="4.109375" style="635" customWidth="1"/>
    <col min="1038" max="1038" width="3.109375" style="635" customWidth="1"/>
    <col min="1039" max="1039" width="4.5546875" style="635" customWidth="1"/>
    <col min="1040" max="1040" width="3.109375" style="635" customWidth="1"/>
    <col min="1041" max="1041" width="3.77734375" style="635" customWidth="1"/>
    <col min="1042" max="1042" width="4.6640625" style="635" customWidth="1"/>
    <col min="1043" max="1043" width="6.44140625" style="635" customWidth="1"/>
    <col min="1044" max="1044" width="4.33203125" style="635" customWidth="1"/>
    <col min="1045" max="1045" width="4.88671875" style="635" customWidth="1"/>
    <col min="1046" max="1046" width="4.6640625" style="635" customWidth="1"/>
    <col min="1047" max="1047" width="5.33203125" style="635" customWidth="1"/>
    <col min="1048" max="1048" width="7.21875" style="635"/>
    <col min="1049" max="1049" width="9.44140625" style="635" customWidth="1"/>
    <col min="1050" max="1053" width="10.6640625" style="635" customWidth="1"/>
    <col min="1054" max="1054" width="4.33203125" style="635" customWidth="1"/>
    <col min="1055" max="1280" width="7.21875" style="635"/>
    <col min="1281" max="1281" width="2.44140625" style="635" customWidth="1"/>
    <col min="1282" max="1282" width="10.109375" style="635" customWidth="1"/>
    <col min="1283" max="1283" width="8.44140625" style="635" customWidth="1"/>
    <col min="1284" max="1284" width="8.88671875" style="635" customWidth="1"/>
    <col min="1285" max="1285" width="5.88671875" style="635" customWidth="1"/>
    <col min="1286" max="1286" width="5.33203125" style="635" customWidth="1"/>
    <col min="1287" max="1287" width="9.109375" style="635" customWidth="1"/>
    <col min="1288" max="1288" width="5.109375" style="635" customWidth="1"/>
    <col min="1289" max="1289" width="9.44140625" style="635" customWidth="1"/>
    <col min="1290" max="1290" width="6.33203125" style="635" customWidth="1"/>
    <col min="1291" max="1291" width="7.21875" style="635"/>
    <col min="1292" max="1292" width="2.88671875" style="635" customWidth="1"/>
    <col min="1293" max="1293" width="4.109375" style="635" customWidth="1"/>
    <col min="1294" max="1294" width="3.109375" style="635" customWidth="1"/>
    <col min="1295" max="1295" width="4.5546875" style="635" customWidth="1"/>
    <col min="1296" max="1296" width="3.109375" style="635" customWidth="1"/>
    <col min="1297" max="1297" width="3.77734375" style="635" customWidth="1"/>
    <col min="1298" max="1298" width="4.6640625" style="635" customWidth="1"/>
    <col min="1299" max="1299" width="6.44140625" style="635" customWidth="1"/>
    <col min="1300" max="1300" width="4.33203125" style="635" customWidth="1"/>
    <col min="1301" max="1301" width="4.88671875" style="635" customWidth="1"/>
    <col min="1302" max="1302" width="4.6640625" style="635" customWidth="1"/>
    <col min="1303" max="1303" width="5.33203125" style="635" customWidth="1"/>
    <col min="1304" max="1304" width="7.21875" style="635"/>
    <col min="1305" max="1305" width="9.44140625" style="635" customWidth="1"/>
    <col min="1306" max="1309" width="10.6640625" style="635" customWidth="1"/>
    <col min="1310" max="1310" width="4.33203125" style="635" customWidth="1"/>
    <col min="1311" max="1536" width="7.21875" style="635"/>
    <col min="1537" max="1537" width="2.44140625" style="635" customWidth="1"/>
    <col min="1538" max="1538" width="10.109375" style="635" customWidth="1"/>
    <col min="1539" max="1539" width="8.44140625" style="635" customWidth="1"/>
    <col min="1540" max="1540" width="8.88671875" style="635" customWidth="1"/>
    <col min="1541" max="1541" width="5.88671875" style="635" customWidth="1"/>
    <col min="1542" max="1542" width="5.33203125" style="635" customWidth="1"/>
    <col min="1543" max="1543" width="9.109375" style="635" customWidth="1"/>
    <col min="1544" max="1544" width="5.109375" style="635" customWidth="1"/>
    <col min="1545" max="1545" width="9.44140625" style="635" customWidth="1"/>
    <col min="1546" max="1546" width="6.33203125" style="635" customWidth="1"/>
    <col min="1547" max="1547" width="7.21875" style="635"/>
    <col min="1548" max="1548" width="2.88671875" style="635" customWidth="1"/>
    <col min="1549" max="1549" width="4.109375" style="635" customWidth="1"/>
    <col min="1550" max="1550" width="3.109375" style="635" customWidth="1"/>
    <col min="1551" max="1551" width="4.5546875" style="635" customWidth="1"/>
    <col min="1552" max="1552" width="3.109375" style="635" customWidth="1"/>
    <col min="1553" max="1553" width="3.77734375" style="635" customWidth="1"/>
    <col min="1554" max="1554" width="4.6640625" style="635" customWidth="1"/>
    <col min="1555" max="1555" width="6.44140625" style="635" customWidth="1"/>
    <col min="1556" max="1556" width="4.33203125" style="635" customWidth="1"/>
    <col min="1557" max="1557" width="4.88671875" style="635" customWidth="1"/>
    <col min="1558" max="1558" width="4.6640625" style="635" customWidth="1"/>
    <col min="1559" max="1559" width="5.33203125" style="635" customWidth="1"/>
    <col min="1560" max="1560" width="7.21875" style="635"/>
    <col min="1561" max="1561" width="9.44140625" style="635" customWidth="1"/>
    <col min="1562" max="1565" width="10.6640625" style="635" customWidth="1"/>
    <col min="1566" max="1566" width="4.33203125" style="635" customWidth="1"/>
    <col min="1567" max="1792" width="7.21875" style="635"/>
    <col min="1793" max="1793" width="2.44140625" style="635" customWidth="1"/>
    <col min="1794" max="1794" width="10.109375" style="635" customWidth="1"/>
    <col min="1795" max="1795" width="8.44140625" style="635" customWidth="1"/>
    <col min="1796" max="1796" width="8.88671875" style="635" customWidth="1"/>
    <col min="1797" max="1797" width="5.88671875" style="635" customWidth="1"/>
    <col min="1798" max="1798" width="5.33203125" style="635" customWidth="1"/>
    <col min="1799" max="1799" width="9.109375" style="635" customWidth="1"/>
    <col min="1800" max="1800" width="5.109375" style="635" customWidth="1"/>
    <col min="1801" max="1801" width="9.44140625" style="635" customWidth="1"/>
    <col min="1802" max="1802" width="6.33203125" style="635" customWidth="1"/>
    <col min="1803" max="1803" width="7.21875" style="635"/>
    <col min="1804" max="1804" width="2.88671875" style="635" customWidth="1"/>
    <col min="1805" max="1805" width="4.109375" style="635" customWidth="1"/>
    <col min="1806" max="1806" width="3.109375" style="635" customWidth="1"/>
    <col min="1807" max="1807" width="4.5546875" style="635" customWidth="1"/>
    <col min="1808" max="1808" width="3.109375" style="635" customWidth="1"/>
    <col min="1809" max="1809" width="3.77734375" style="635" customWidth="1"/>
    <col min="1810" max="1810" width="4.6640625" style="635" customWidth="1"/>
    <col min="1811" max="1811" width="6.44140625" style="635" customWidth="1"/>
    <col min="1812" max="1812" width="4.33203125" style="635" customWidth="1"/>
    <col min="1813" max="1813" width="4.88671875" style="635" customWidth="1"/>
    <col min="1814" max="1814" width="4.6640625" style="635" customWidth="1"/>
    <col min="1815" max="1815" width="5.33203125" style="635" customWidth="1"/>
    <col min="1816" max="1816" width="7.21875" style="635"/>
    <col min="1817" max="1817" width="9.44140625" style="635" customWidth="1"/>
    <col min="1818" max="1821" width="10.6640625" style="635" customWidth="1"/>
    <col min="1822" max="1822" width="4.33203125" style="635" customWidth="1"/>
    <col min="1823" max="2048" width="7.21875" style="635"/>
    <col min="2049" max="2049" width="2.44140625" style="635" customWidth="1"/>
    <col min="2050" max="2050" width="10.109375" style="635" customWidth="1"/>
    <col min="2051" max="2051" width="8.44140625" style="635" customWidth="1"/>
    <col min="2052" max="2052" width="8.88671875" style="635" customWidth="1"/>
    <col min="2053" max="2053" width="5.88671875" style="635" customWidth="1"/>
    <col min="2054" max="2054" width="5.33203125" style="635" customWidth="1"/>
    <col min="2055" max="2055" width="9.109375" style="635" customWidth="1"/>
    <col min="2056" max="2056" width="5.109375" style="635" customWidth="1"/>
    <col min="2057" max="2057" width="9.44140625" style="635" customWidth="1"/>
    <col min="2058" max="2058" width="6.33203125" style="635" customWidth="1"/>
    <col min="2059" max="2059" width="7.21875" style="635"/>
    <col min="2060" max="2060" width="2.88671875" style="635" customWidth="1"/>
    <col min="2061" max="2061" width="4.109375" style="635" customWidth="1"/>
    <col min="2062" max="2062" width="3.109375" style="635" customWidth="1"/>
    <col min="2063" max="2063" width="4.5546875" style="635" customWidth="1"/>
    <col min="2064" max="2064" width="3.109375" style="635" customWidth="1"/>
    <col min="2065" max="2065" width="3.77734375" style="635" customWidth="1"/>
    <col min="2066" max="2066" width="4.6640625" style="635" customWidth="1"/>
    <col min="2067" max="2067" width="6.44140625" style="635" customWidth="1"/>
    <col min="2068" max="2068" width="4.33203125" style="635" customWidth="1"/>
    <col min="2069" max="2069" width="4.88671875" style="635" customWidth="1"/>
    <col min="2070" max="2070" width="4.6640625" style="635" customWidth="1"/>
    <col min="2071" max="2071" width="5.33203125" style="635" customWidth="1"/>
    <col min="2072" max="2072" width="7.21875" style="635"/>
    <col min="2073" max="2073" width="9.44140625" style="635" customWidth="1"/>
    <col min="2074" max="2077" width="10.6640625" style="635" customWidth="1"/>
    <col min="2078" max="2078" width="4.33203125" style="635" customWidth="1"/>
    <col min="2079" max="2304" width="7.21875" style="635"/>
    <col min="2305" max="2305" width="2.44140625" style="635" customWidth="1"/>
    <col min="2306" max="2306" width="10.109375" style="635" customWidth="1"/>
    <col min="2307" max="2307" width="8.44140625" style="635" customWidth="1"/>
    <col min="2308" max="2308" width="8.88671875" style="635" customWidth="1"/>
    <col min="2309" max="2309" width="5.88671875" style="635" customWidth="1"/>
    <col min="2310" max="2310" width="5.33203125" style="635" customWidth="1"/>
    <col min="2311" max="2311" width="9.109375" style="635" customWidth="1"/>
    <col min="2312" max="2312" width="5.109375" style="635" customWidth="1"/>
    <col min="2313" max="2313" width="9.44140625" style="635" customWidth="1"/>
    <col min="2314" max="2314" width="6.33203125" style="635" customWidth="1"/>
    <col min="2315" max="2315" width="7.21875" style="635"/>
    <col min="2316" max="2316" width="2.88671875" style="635" customWidth="1"/>
    <col min="2317" max="2317" width="4.109375" style="635" customWidth="1"/>
    <col min="2318" max="2318" width="3.109375" style="635" customWidth="1"/>
    <col min="2319" max="2319" width="4.5546875" style="635" customWidth="1"/>
    <col min="2320" max="2320" width="3.109375" style="635" customWidth="1"/>
    <col min="2321" max="2321" width="3.77734375" style="635" customWidth="1"/>
    <col min="2322" max="2322" width="4.6640625" style="635" customWidth="1"/>
    <col min="2323" max="2323" width="6.44140625" style="635" customWidth="1"/>
    <col min="2324" max="2324" width="4.33203125" style="635" customWidth="1"/>
    <col min="2325" max="2325" width="4.88671875" style="635" customWidth="1"/>
    <col min="2326" max="2326" width="4.6640625" style="635" customWidth="1"/>
    <col min="2327" max="2327" width="5.33203125" style="635" customWidth="1"/>
    <col min="2328" max="2328" width="7.21875" style="635"/>
    <col min="2329" max="2329" width="9.44140625" style="635" customWidth="1"/>
    <col min="2330" max="2333" width="10.6640625" style="635" customWidth="1"/>
    <col min="2334" max="2334" width="4.33203125" style="635" customWidth="1"/>
    <col min="2335" max="2560" width="7.21875" style="635"/>
    <col min="2561" max="2561" width="2.44140625" style="635" customWidth="1"/>
    <col min="2562" max="2562" width="10.109375" style="635" customWidth="1"/>
    <col min="2563" max="2563" width="8.44140625" style="635" customWidth="1"/>
    <col min="2564" max="2564" width="8.88671875" style="635" customWidth="1"/>
    <col min="2565" max="2565" width="5.88671875" style="635" customWidth="1"/>
    <col min="2566" max="2566" width="5.33203125" style="635" customWidth="1"/>
    <col min="2567" max="2567" width="9.109375" style="635" customWidth="1"/>
    <col min="2568" max="2568" width="5.109375" style="635" customWidth="1"/>
    <col min="2569" max="2569" width="9.44140625" style="635" customWidth="1"/>
    <col min="2570" max="2570" width="6.33203125" style="635" customWidth="1"/>
    <col min="2571" max="2571" width="7.21875" style="635"/>
    <col min="2572" max="2572" width="2.88671875" style="635" customWidth="1"/>
    <col min="2573" max="2573" width="4.109375" style="635" customWidth="1"/>
    <col min="2574" max="2574" width="3.109375" style="635" customWidth="1"/>
    <col min="2575" max="2575" width="4.5546875" style="635" customWidth="1"/>
    <col min="2576" max="2576" width="3.109375" style="635" customWidth="1"/>
    <col min="2577" max="2577" width="3.77734375" style="635" customWidth="1"/>
    <col min="2578" max="2578" width="4.6640625" style="635" customWidth="1"/>
    <col min="2579" max="2579" width="6.44140625" style="635" customWidth="1"/>
    <col min="2580" max="2580" width="4.33203125" style="635" customWidth="1"/>
    <col min="2581" max="2581" width="4.88671875" style="635" customWidth="1"/>
    <col min="2582" max="2582" width="4.6640625" style="635" customWidth="1"/>
    <col min="2583" max="2583" width="5.33203125" style="635" customWidth="1"/>
    <col min="2584" max="2584" width="7.21875" style="635"/>
    <col min="2585" max="2585" width="9.44140625" style="635" customWidth="1"/>
    <col min="2586" max="2589" width="10.6640625" style="635" customWidth="1"/>
    <col min="2590" max="2590" width="4.33203125" style="635" customWidth="1"/>
    <col min="2591" max="2816" width="7.21875" style="635"/>
    <col min="2817" max="2817" width="2.44140625" style="635" customWidth="1"/>
    <col min="2818" max="2818" width="10.109375" style="635" customWidth="1"/>
    <col min="2819" max="2819" width="8.44140625" style="635" customWidth="1"/>
    <col min="2820" max="2820" width="8.88671875" style="635" customWidth="1"/>
    <col min="2821" max="2821" width="5.88671875" style="635" customWidth="1"/>
    <col min="2822" max="2822" width="5.33203125" style="635" customWidth="1"/>
    <col min="2823" max="2823" width="9.109375" style="635" customWidth="1"/>
    <col min="2824" max="2824" width="5.109375" style="635" customWidth="1"/>
    <col min="2825" max="2825" width="9.44140625" style="635" customWidth="1"/>
    <col min="2826" max="2826" width="6.33203125" style="635" customWidth="1"/>
    <col min="2827" max="2827" width="7.21875" style="635"/>
    <col min="2828" max="2828" width="2.88671875" style="635" customWidth="1"/>
    <col min="2829" max="2829" width="4.109375" style="635" customWidth="1"/>
    <col min="2830" max="2830" width="3.109375" style="635" customWidth="1"/>
    <col min="2831" max="2831" width="4.5546875" style="635" customWidth="1"/>
    <col min="2832" max="2832" width="3.109375" style="635" customWidth="1"/>
    <col min="2833" max="2833" width="3.77734375" style="635" customWidth="1"/>
    <col min="2834" max="2834" width="4.6640625" style="635" customWidth="1"/>
    <col min="2835" max="2835" width="6.44140625" style="635" customWidth="1"/>
    <col min="2836" max="2836" width="4.33203125" style="635" customWidth="1"/>
    <col min="2837" max="2837" width="4.88671875" style="635" customWidth="1"/>
    <col min="2838" max="2838" width="4.6640625" style="635" customWidth="1"/>
    <col min="2839" max="2839" width="5.33203125" style="635" customWidth="1"/>
    <col min="2840" max="2840" width="7.21875" style="635"/>
    <col min="2841" max="2841" width="9.44140625" style="635" customWidth="1"/>
    <col min="2842" max="2845" width="10.6640625" style="635" customWidth="1"/>
    <col min="2846" max="2846" width="4.33203125" style="635" customWidth="1"/>
    <col min="2847" max="3072" width="7.21875" style="635"/>
    <col min="3073" max="3073" width="2.44140625" style="635" customWidth="1"/>
    <col min="3074" max="3074" width="10.109375" style="635" customWidth="1"/>
    <col min="3075" max="3075" width="8.44140625" style="635" customWidth="1"/>
    <col min="3076" max="3076" width="8.88671875" style="635" customWidth="1"/>
    <col min="3077" max="3077" width="5.88671875" style="635" customWidth="1"/>
    <col min="3078" max="3078" width="5.33203125" style="635" customWidth="1"/>
    <col min="3079" max="3079" width="9.109375" style="635" customWidth="1"/>
    <col min="3080" max="3080" width="5.109375" style="635" customWidth="1"/>
    <col min="3081" max="3081" width="9.44140625" style="635" customWidth="1"/>
    <col min="3082" max="3082" width="6.33203125" style="635" customWidth="1"/>
    <col min="3083" max="3083" width="7.21875" style="635"/>
    <col min="3084" max="3084" width="2.88671875" style="635" customWidth="1"/>
    <col min="3085" max="3085" width="4.109375" style="635" customWidth="1"/>
    <col min="3086" max="3086" width="3.109375" style="635" customWidth="1"/>
    <col min="3087" max="3087" width="4.5546875" style="635" customWidth="1"/>
    <col min="3088" max="3088" width="3.109375" style="635" customWidth="1"/>
    <col min="3089" max="3089" width="3.77734375" style="635" customWidth="1"/>
    <col min="3090" max="3090" width="4.6640625" style="635" customWidth="1"/>
    <col min="3091" max="3091" width="6.44140625" style="635" customWidth="1"/>
    <col min="3092" max="3092" width="4.33203125" style="635" customWidth="1"/>
    <col min="3093" max="3093" width="4.88671875" style="635" customWidth="1"/>
    <col min="3094" max="3094" width="4.6640625" style="635" customWidth="1"/>
    <col min="3095" max="3095" width="5.33203125" style="635" customWidth="1"/>
    <col min="3096" max="3096" width="7.21875" style="635"/>
    <col min="3097" max="3097" width="9.44140625" style="635" customWidth="1"/>
    <col min="3098" max="3101" width="10.6640625" style="635" customWidth="1"/>
    <col min="3102" max="3102" width="4.33203125" style="635" customWidth="1"/>
    <col min="3103" max="3328" width="7.21875" style="635"/>
    <col min="3329" max="3329" width="2.44140625" style="635" customWidth="1"/>
    <col min="3330" max="3330" width="10.109375" style="635" customWidth="1"/>
    <col min="3331" max="3331" width="8.44140625" style="635" customWidth="1"/>
    <col min="3332" max="3332" width="8.88671875" style="635" customWidth="1"/>
    <col min="3333" max="3333" width="5.88671875" style="635" customWidth="1"/>
    <col min="3334" max="3334" width="5.33203125" style="635" customWidth="1"/>
    <col min="3335" max="3335" width="9.109375" style="635" customWidth="1"/>
    <col min="3336" max="3336" width="5.109375" style="635" customWidth="1"/>
    <col min="3337" max="3337" width="9.44140625" style="635" customWidth="1"/>
    <col min="3338" max="3338" width="6.33203125" style="635" customWidth="1"/>
    <col min="3339" max="3339" width="7.21875" style="635"/>
    <col min="3340" max="3340" width="2.88671875" style="635" customWidth="1"/>
    <col min="3341" max="3341" width="4.109375" style="635" customWidth="1"/>
    <col min="3342" max="3342" width="3.109375" style="635" customWidth="1"/>
    <col min="3343" max="3343" width="4.5546875" style="635" customWidth="1"/>
    <col min="3344" max="3344" width="3.109375" style="635" customWidth="1"/>
    <col min="3345" max="3345" width="3.77734375" style="635" customWidth="1"/>
    <col min="3346" max="3346" width="4.6640625" style="635" customWidth="1"/>
    <col min="3347" max="3347" width="6.44140625" style="635" customWidth="1"/>
    <col min="3348" max="3348" width="4.33203125" style="635" customWidth="1"/>
    <col min="3349" max="3349" width="4.88671875" style="635" customWidth="1"/>
    <col min="3350" max="3350" width="4.6640625" style="635" customWidth="1"/>
    <col min="3351" max="3351" width="5.33203125" style="635" customWidth="1"/>
    <col min="3352" max="3352" width="7.21875" style="635"/>
    <col min="3353" max="3353" width="9.44140625" style="635" customWidth="1"/>
    <col min="3354" max="3357" width="10.6640625" style="635" customWidth="1"/>
    <col min="3358" max="3358" width="4.33203125" style="635" customWidth="1"/>
    <col min="3359" max="3584" width="7.21875" style="635"/>
    <col min="3585" max="3585" width="2.44140625" style="635" customWidth="1"/>
    <col min="3586" max="3586" width="10.109375" style="635" customWidth="1"/>
    <col min="3587" max="3587" width="8.44140625" style="635" customWidth="1"/>
    <col min="3588" max="3588" width="8.88671875" style="635" customWidth="1"/>
    <col min="3589" max="3589" width="5.88671875" style="635" customWidth="1"/>
    <col min="3590" max="3590" width="5.33203125" style="635" customWidth="1"/>
    <col min="3591" max="3591" width="9.109375" style="635" customWidth="1"/>
    <col min="3592" max="3592" width="5.109375" style="635" customWidth="1"/>
    <col min="3593" max="3593" width="9.44140625" style="635" customWidth="1"/>
    <col min="3594" max="3594" width="6.33203125" style="635" customWidth="1"/>
    <col min="3595" max="3595" width="7.21875" style="635"/>
    <col min="3596" max="3596" width="2.88671875" style="635" customWidth="1"/>
    <col min="3597" max="3597" width="4.109375" style="635" customWidth="1"/>
    <col min="3598" max="3598" width="3.109375" style="635" customWidth="1"/>
    <col min="3599" max="3599" width="4.5546875" style="635" customWidth="1"/>
    <col min="3600" max="3600" width="3.109375" style="635" customWidth="1"/>
    <col min="3601" max="3601" width="3.77734375" style="635" customWidth="1"/>
    <col min="3602" max="3602" width="4.6640625" style="635" customWidth="1"/>
    <col min="3603" max="3603" width="6.44140625" style="635" customWidth="1"/>
    <col min="3604" max="3604" width="4.33203125" style="635" customWidth="1"/>
    <col min="3605" max="3605" width="4.88671875" style="635" customWidth="1"/>
    <col min="3606" max="3606" width="4.6640625" style="635" customWidth="1"/>
    <col min="3607" max="3607" width="5.33203125" style="635" customWidth="1"/>
    <col min="3608" max="3608" width="7.21875" style="635"/>
    <col min="3609" max="3609" width="9.44140625" style="635" customWidth="1"/>
    <col min="3610" max="3613" width="10.6640625" style="635" customWidth="1"/>
    <col min="3614" max="3614" width="4.33203125" style="635" customWidth="1"/>
    <col min="3615" max="3840" width="7.21875" style="635"/>
    <col min="3841" max="3841" width="2.44140625" style="635" customWidth="1"/>
    <col min="3842" max="3842" width="10.109375" style="635" customWidth="1"/>
    <col min="3843" max="3843" width="8.44140625" style="635" customWidth="1"/>
    <col min="3844" max="3844" width="8.88671875" style="635" customWidth="1"/>
    <col min="3845" max="3845" width="5.88671875" style="635" customWidth="1"/>
    <col min="3846" max="3846" width="5.33203125" style="635" customWidth="1"/>
    <col min="3847" max="3847" width="9.109375" style="635" customWidth="1"/>
    <col min="3848" max="3848" width="5.109375" style="635" customWidth="1"/>
    <col min="3849" max="3849" width="9.44140625" style="635" customWidth="1"/>
    <col min="3850" max="3850" width="6.33203125" style="635" customWidth="1"/>
    <col min="3851" max="3851" width="7.21875" style="635"/>
    <col min="3852" max="3852" width="2.88671875" style="635" customWidth="1"/>
    <col min="3853" max="3853" width="4.109375" style="635" customWidth="1"/>
    <col min="3854" max="3854" width="3.109375" style="635" customWidth="1"/>
    <col min="3855" max="3855" width="4.5546875" style="635" customWidth="1"/>
    <col min="3856" max="3856" width="3.109375" style="635" customWidth="1"/>
    <col min="3857" max="3857" width="3.77734375" style="635" customWidth="1"/>
    <col min="3858" max="3858" width="4.6640625" style="635" customWidth="1"/>
    <col min="3859" max="3859" width="6.44140625" style="635" customWidth="1"/>
    <col min="3860" max="3860" width="4.33203125" style="635" customWidth="1"/>
    <col min="3861" max="3861" width="4.88671875" style="635" customWidth="1"/>
    <col min="3862" max="3862" width="4.6640625" style="635" customWidth="1"/>
    <col min="3863" max="3863" width="5.33203125" style="635" customWidth="1"/>
    <col min="3864" max="3864" width="7.21875" style="635"/>
    <col min="3865" max="3865" width="9.44140625" style="635" customWidth="1"/>
    <col min="3866" max="3869" width="10.6640625" style="635" customWidth="1"/>
    <col min="3870" max="3870" width="4.33203125" style="635" customWidth="1"/>
    <col min="3871" max="4096" width="7.21875" style="635"/>
    <col min="4097" max="4097" width="2.44140625" style="635" customWidth="1"/>
    <col min="4098" max="4098" width="10.109375" style="635" customWidth="1"/>
    <col min="4099" max="4099" width="8.44140625" style="635" customWidth="1"/>
    <col min="4100" max="4100" width="8.88671875" style="635" customWidth="1"/>
    <col min="4101" max="4101" width="5.88671875" style="635" customWidth="1"/>
    <col min="4102" max="4102" width="5.33203125" style="635" customWidth="1"/>
    <col min="4103" max="4103" width="9.109375" style="635" customWidth="1"/>
    <col min="4104" max="4104" width="5.109375" style="635" customWidth="1"/>
    <col min="4105" max="4105" width="9.44140625" style="635" customWidth="1"/>
    <col min="4106" max="4106" width="6.33203125" style="635" customWidth="1"/>
    <col min="4107" max="4107" width="7.21875" style="635"/>
    <col min="4108" max="4108" width="2.88671875" style="635" customWidth="1"/>
    <col min="4109" max="4109" width="4.109375" style="635" customWidth="1"/>
    <col min="4110" max="4110" width="3.109375" style="635" customWidth="1"/>
    <col min="4111" max="4111" width="4.5546875" style="635" customWidth="1"/>
    <col min="4112" max="4112" width="3.109375" style="635" customWidth="1"/>
    <col min="4113" max="4113" width="3.77734375" style="635" customWidth="1"/>
    <col min="4114" max="4114" width="4.6640625" style="635" customWidth="1"/>
    <col min="4115" max="4115" width="6.44140625" style="635" customWidth="1"/>
    <col min="4116" max="4116" width="4.33203125" style="635" customWidth="1"/>
    <col min="4117" max="4117" width="4.88671875" style="635" customWidth="1"/>
    <col min="4118" max="4118" width="4.6640625" style="635" customWidth="1"/>
    <col min="4119" max="4119" width="5.33203125" style="635" customWidth="1"/>
    <col min="4120" max="4120" width="7.21875" style="635"/>
    <col min="4121" max="4121" width="9.44140625" style="635" customWidth="1"/>
    <col min="4122" max="4125" width="10.6640625" style="635" customWidth="1"/>
    <col min="4126" max="4126" width="4.33203125" style="635" customWidth="1"/>
    <col min="4127" max="4352" width="7.21875" style="635"/>
    <col min="4353" max="4353" width="2.44140625" style="635" customWidth="1"/>
    <col min="4354" max="4354" width="10.109375" style="635" customWidth="1"/>
    <col min="4355" max="4355" width="8.44140625" style="635" customWidth="1"/>
    <col min="4356" max="4356" width="8.88671875" style="635" customWidth="1"/>
    <col min="4357" max="4357" width="5.88671875" style="635" customWidth="1"/>
    <col min="4358" max="4358" width="5.33203125" style="635" customWidth="1"/>
    <col min="4359" max="4359" width="9.109375" style="635" customWidth="1"/>
    <col min="4360" max="4360" width="5.109375" style="635" customWidth="1"/>
    <col min="4361" max="4361" width="9.44140625" style="635" customWidth="1"/>
    <col min="4362" max="4362" width="6.33203125" style="635" customWidth="1"/>
    <col min="4363" max="4363" width="7.21875" style="635"/>
    <col min="4364" max="4364" width="2.88671875" style="635" customWidth="1"/>
    <col min="4365" max="4365" width="4.109375" style="635" customWidth="1"/>
    <col min="4366" max="4366" width="3.109375" style="635" customWidth="1"/>
    <col min="4367" max="4367" width="4.5546875" style="635" customWidth="1"/>
    <col min="4368" max="4368" width="3.109375" style="635" customWidth="1"/>
    <col min="4369" max="4369" width="3.77734375" style="635" customWidth="1"/>
    <col min="4370" max="4370" width="4.6640625" style="635" customWidth="1"/>
    <col min="4371" max="4371" width="6.44140625" style="635" customWidth="1"/>
    <col min="4372" max="4372" width="4.33203125" style="635" customWidth="1"/>
    <col min="4373" max="4373" width="4.88671875" style="635" customWidth="1"/>
    <col min="4374" max="4374" width="4.6640625" style="635" customWidth="1"/>
    <col min="4375" max="4375" width="5.33203125" style="635" customWidth="1"/>
    <col min="4376" max="4376" width="7.21875" style="635"/>
    <col min="4377" max="4377" width="9.44140625" style="635" customWidth="1"/>
    <col min="4378" max="4381" width="10.6640625" style="635" customWidth="1"/>
    <col min="4382" max="4382" width="4.33203125" style="635" customWidth="1"/>
    <col min="4383" max="4608" width="7.21875" style="635"/>
    <col min="4609" max="4609" width="2.44140625" style="635" customWidth="1"/>
    <col min="4610" max="4610" width="10.109375" style="635" customWidth="1"/>
    <col min="4611" max="4611" width="8.44140625" style="635" customWidth="1"/>
    <col min="4612" max="4612" width="8.88671875" style="635" customWidth="1"/>
    <col min="4613" max="4613" width="5.88671875" style="635" customWidth="1"/>
    <col min="4614" max="4614" width="5.33203125" style="635" customWidth="1"/>
    <col min="4615" max="4615" width="9.109375" style="635" customWidth="1"/>
    <col min="4616" max="4616" width="5.109375" style="635" customWidth="1"/>
    <col min="4617" max="4617" width="9.44140625" style="635" customWidth="1"/>
    <col min="4618" max="4618" width="6.33203125" style="635" customWidth="1"/>
    <col min="4619" max="4619" width="7.21875" style="635"/>
    <col min="4620" max="4620" width="2.88671875" style="635" customWidth="1"/>
    <col min="4621" max="4621" width="4.109375" style="635" customWidth="1"/>
    <col min="4622" max="4622" width="3.109375" style="635" customWidth="1"/>
    <col min="4623" max="4623" width="4.5546875" style="635" customWidth="1"/>
    <col min="4624" max="4624" width="3.109375" style="635" customWidth="1"/>
    <col min="4625" max="4625" width="3.77734375" style="635" customWidth="1"/>
    <col min="4626" max="4626" width="4.6640625" style="635" customWidth="1"/>
    <col min="4627" max="4627" width="6.44140625" style="635" customWidth="1"/>
    <col min="4628" max="4628" width="4.33203125" style="635" customWidth="1"/>
    <col min="4629" max="4629" width="4.88671875" style="635" customWidth="1"/>
    <col min="4630" max="4630" width="4.6640625" style="635" customWidth="1"/>
    <col min="4631" max="4631" width="5.33203125" style="635" customWidth="1"/>
    <col min="4632" max="4632" width="7.21875" style="635"/>
    <col min="4633" max="4633" width="9.44140625" style="635" customWidth="1"/>
    <col min="4634" max="4637" width="10.6640625" style="635" customWidth="1"/>
    <col min="4638" max="4638" width="4.33203125" style="635" customWidth="1"/>
    <col min="4639" max="4864" width="7.21875" style="635"/>
    <col min="4865" max="4865" width="2.44140625" style="635" customWidth="1"/>
    <col min="4866" max="4866" width="10.109375" style="635" customWidth="1"/>
    <col min="4867" max="4867" width="8.44140625" style="635" customWidth="1"/>
    <col min="4868" max="4868" width="8.88671875" style="635" customWidth="1"/>
    <col min="4869" max="4869" width="5.88671875" style="635" customWidth="1"/>
    <col min="4870" max="4870" width="5.33203125" style="635" customWidth="1"/>
    <col min="4871" max="4871" width="9.109375" style="635" customWidth="1"/>
    <col min="4872" max="4872" width="5.109375" style="635" customWidth="1"/>
    <col min="4873" max="4873" width="9.44140625" style="635" customWidth="1"/>
    <col min="4874" max="4874" width="6.33203125" style="635" customWidth="1"/>
    <col min="4875" max="4875" width="7.21875" style="635"/>
    <col min="4876" max="4876" width="2.88671875" style="635" customWidth="1"/>
    <col min="4877" max="4877" width="4.109375" style="635" customWidth="1"/>
    <col min="4878" max="4878" width="3.109375" style="635" customWidth="1"/>
    <col min="4879" max="4879" width="4.5546875" style="635" customWidth="1"/>
    <col min="4880" max="4880" width="3.109375" style="635" customWidth="1"/>
    <col min="4881" max="4881" width="3.77734375" style="635" customWidth="1"/>
    <col min="4882" max="4882" width="4.6640625" style="635" customWidth="1"/>
    <col min="4883" max="4883" width="6.44140625" style="635" customWidth="1"/>
    <col min="4884" max="4884" width="4.33203125" style="635" customWidth="1"/>
    <col min="4885" max="4885" width="4.88671875" style="635" customWidth="1"/>
    <col min="4886" max="4886" width="4.6640625" style="635" customWidth="1"/>
    <col min="4887" max="4887" width="5.33203125" style="635" customWidth="1"/>
    <col min="4888" max="4888" width="7.21875" style="635"/>
    <col min="4889" max="4889" width="9.44140625" style="635" customWidth="1"/>
    <col min="4890" max="4893" width="10.6640625" style="635" customWidth="1"/>
    <col min="4894" max="4894" width="4.33203125" style="635" customWidth="1"/>
    <col min="4895" max="5120" width="7.21875" style="635"/>
    <col min="5121" max="5121" width="2.44140625" style="635" customWidth="1"/>
    <col min="5122" max="5122" width="10.109375" style="635" customWidth="1"/>
    <col min="5123" max="5123" width="8.44140625" style="635" customWidth="1"/>
    <col min="5124" max="5124" width="8.88671875" style="635" customWidth="1"/>
    <col min="5125" max="5125" width="5.88671875" style="635" customWidth="1"/>
    <col min="5126" max="5126" width="5.33203125" style="635" customWidth="1"/>
    <col min="5127" max="5127" width="9.109375" style="635" customWidth="1"/>
    <col min="5128" max="5128" width="5.109375" style="635" customWidth="1"/>
    <col min="5129" max="5129" width="9.44140625" style="635" customWidth="1"/>
    <col min="5130" max="5130" width="6.33203125" style="635" customWidth="1"/>
    <col min="5131" max="5131" width="7.21875" style="635"/>
    <col min="5132" max="5132" width="2.88671875" style="635" customWidth="1"/>
    <col min="5133" max="5133" width="4.109375" style="635" customWidth="1"/>
    <col min="5134" max="5134" width="3.109375" style="635" customWidth="1"/>
    <col min="5135" max="5135" width="4.5546875" style="635" customWidth="1"/>
    <col min="5136" max="5136" width="3.109375" style="635" customWidth="1"/>
    <col min="5137" max="5137" width="3.77734375" style="635" customWidth="1"/>
    <col min="5138" max="5138" width="4.6640625" style="635" customWidth="1"/>
    <col min="5139" max="5139" width="6.44140625" style="635" customWidth="1"/>
    <col min="5140" max="5140" width="4.33203125" style="635" customWidth="1"/>
    <col min="5141" max="5141" width="4.88671875" style="635" customWidth="1"/>
    <col min="5142" max="5142" width="4.6640625" style="635" customWidth="1"/>
    <col min="5143" max="5143" width="5.33203125" style="635" customWidth="1"/>
    <col min="5144" max="5144" width="7.21875" style="635"/>
    <col min="5145" max="5145" width="9.44140625" style="635" customWidth="1"/>
    <col min="5146" max="5149" width="10.6640625" style="635" customWidth="1"/>
    <col min="5150" max="5150" width="4.33203125" style="635" customWidth="1"/>
    <col min="5151" max="5376" width="7.21875" style="635"/>
    <col min="5377" max="5377" width="2.44140625" style="635" customWidth="1"/>
    <col min="5378" max="5378" width="10.109375" style="635" customWidth="1"/>
    <col min="5379" max="5379" width="8.44140625" style="635" customWidth="1"/>
    <col min="5380" max="5380" width="8.88671875" style="635" customWidth="1"/>
    <col min="5381" max="5381" width="5.88671875" style="635" customWidth="1"/>
    <col min="5382" max="5382" width="5.33203125" style="635" customWidth="1"/>
    <col min="5383" max="5383" width="9.109375" style="635" customWidth="1"/>
    <col min="5384" max="5384" width="5.109375" style="635" customWidth="1"/>
    <col min="5385" max="5385" width="9.44140625" style="635" customWidth="1"/>
    <col min="5386" max="5386" width="6.33203125" style="635" customWidth="1"/>
    <col min="5387" max="5387" width="7.21875" style="635"/>
    <col min="5388" max="5388" width="2.88671875" style="635" customWidth="1"/>
    <col min="5389" max="5389" width="4.109375" style="635" customWidth="1"/>
    <col min="5390" max="5390" width="3.109375" style="635" customWidth="1"/>
    <col min="5391" max="5391" width="4.5546875" style="635" customWidth="1"/>
    <col min="5392" max="5392" width="3.109375" style="635" customWidth="1"/>
    <col min="5393" max="5393" width="3.77734375" style="635" customWidth="1"/>
    <col min="5394" max="5394" width="4.6640625" style="635" customWidth="1"/>
    <col min="5395" max="5395" width="6.44140625" style="635" customWidth="1"/>
    <col min="5396" max="5396" width="4.33203125" style="635" customWidth="1"/>
    <col min="5397" max="5397" width="4.88671875" style="635" customWidth="1"/>
    <col min="5398" max="5398" width="4.6640625" style="635" customWidth="1"/>
    <col min="5399" max="5399" width="5.33203125" style="635" customWidth="1"/>
    <col min="5400" max="5400" width="7.21875" style="635"/>
    <col min="5401" max="5401" width="9.44140625" style="635" customWidth="1"/>
    <col min="5402" max="5405" width="10.6640625" style="635" customWidth="1"/>
    <col min="5406" max="5406" width="4.33203125" style="635" customWidth="1"/>
    <col min="5407" max="5632" width="7.21875" style="635"/>
    <col min="5633" max="5633" width="2.44140625" style="635" customWidth="1"/>
    <col min="5634" max="5634" width="10.109375" style="635" customWidth="1"/>
    <col min="5635" max="5635" width="8.44140625" style="635" customWidth="1"/>
    <col min="5636" max="5636" width="8.88671875" style="635" customWidth="1"/>
    <col min="5637" max="5637" width="5.88671875" style="635" customWidth="1"/>
    <col min="5638" max="5638" width="5.33203125" style="635" customWidth="1"/>
    <col min="5639" max="5639" width="9.109375" style="635" customWidth="1"/>
    <col min="5640" max="5640" width="5.109375" style="635" customWidth="1"/>
    <col min="5641" max="5641" width="9.44140625" style="635" customWidth="1"/>
    <col min="5642" max="5642" width="6.33203125" style="635" customWidth="1"/>
    <col min="5643" max="5643" width="7.21875" style="635"/>
    <col min="5644" max="5644" width="2.88671875" style="635" customWidth="1"/>
    <col min="5645" max="5645" width="4.109375" style="635" customWidth="1"/>
    <col min="5646" max="5646" width="3.109375" style="635" customWidth="1"/>
    <col min="5647" max="5647" width="4.5546875" style="635" customWidth="1"/>
    <col min="5648" max="5648" width="3.109375" style="635" customWidth="1"/>
    <col min="5649" max="5649" width="3.77734375" style="635" customWidth="1"/>
    <col min="5650" max="5650" width="4.6640625" style="635" customWidth="1"/>
    <col min="5651" max="5651" width="6.44140625" style="635" customWidth="1"/>
    <col min="5652" max="5652" width="4.33203125" style="635" customWidth="1"/>
    <col min="5653" max="5653" width="4.88671875" style="635" customWidth="1"/>
    <col min="5654" max="5654" width="4.6640625" style="635" customWidth="1"/>
    <col min="5655" max="5655" width="5.33203125" style="635" customWidth="1"/>
    <col min="5656" max="5656" width="7.21875" style="635"/>
    <col min="5657" max="5657" width="9.44140625" style="635" customWidth="1"/>
    <col min="5658" max="5661" width="10.6640625" style="635" customWidth="1"/>
    <col min="5662" max="5662" width="4.33203125" style="635" customWidth="1"/>
    <col min="5663" max="5888" width="7.21875" style="635"/>
    <col min="5889" max="5889" width="2.44140625" style="635" customWidth="1"/>
    <col min="5890" max="5890" width="10.109375" style="635" customWidth="1"/>
    <col min="5891" max="5891" width="8.44140625" style="635" customWidth="1"/>
    <col min="5892" max="5892" width="8.88671875" style="635" customWidth="1"/>
    <col min="5893" max="5893" width="5.88671875" style="635" customWidth="1"/>
    <col min="5894" max="5894" width="5.33203125" style="635" customWidth="1"/>
    <col min="5895" max="5895" width="9.109375" style="635" customWidth="1"/>
    <col min="5896" max="5896" width="5.109375" style="635" customWidth="1"/>
    <col min="5897" max="5897" width="9.44140625" style="635" customWidth="1"/>
    <col min="5898" max="5898" width="6.33203125" style="635" customWidth="1"/>
    <col min="5899" max="5899" width="7.21875" style="635"/>
    <col min="5900" max="5900" width="2.88671875" style="635" customWidth="1"/>
    <col min="5901" max="5901" width="4.109375" style="635" customWidth="1"/>
    <col min="5902" max="5902" width="3.109375" style="635" customWidth="1"/>
    <col min="5903" max="5903" width="4.5546875" style="635" customWidth="1"/>
    <col min="5904" max="5904" width="3.109375" style="635" customWidth="1"/>
    <col min="5905" max="5905" width="3.77734375" style="635" customWidth="1"/>
    <col min="5906" max="5906" width="4.6640625" style="635" customWidth="1"/>
    <col min="5907" max="5907" width="6.44140625" style="635" customWidth="1"/>
    <col min="5908" max="5908" width="4.33203125" style="635" customWidth="1"/>
    <col min="5909" max="5909" width="4.88671875" style="635" customWidth="1"/>
    <col min="5910" max="5910" width="4.6640625" style="635" customWidth="1"/>
    <col min="5911" max="5911" width="5.33203125" style="635" customWidth="1"/>
    <col min="5912" max="5912" width="7.21875" style="635"/>
    <col min="5913" max="5913" width="9.44140625" style="635" customWidth="1"/>
    <col min="5914" max="5917" width="10.6640625" style="635" customWidth="1"/>
    <col min="5918" max="5918" width="4.33203125" style="635" customWidth="1"/>
    <col min="5919" max="6144" width="7.21875" style="635"/>
    <col min="6145" max="6145" width="2.44140625" style="635" customWidth="1"/>
    <col min="6146" max="6146" width="10.109375" style="635" customWidth="1"/>
    <col min="6147" max="6147" width="8.44140625" style="635" customWidth="1"/>
    <col min="6148" max="6148" width="8.88671875" style="635" customWidth="1"/>
    <col min="6149" max="6149" width="5.88671875" style="635" customWidth="1"/>
    <col min="6150" max="6150" width="5.33203125" style="635" customWidth="1"/>
    <col min="6151" max="6151" width="9.109375" style="635" customWidth="1"/>
    <col min="6152" max="6152" width="5.109375" style="635" customWidth="1"/>
    <col min="6153" max="6153" width="9.44140625" style="635" customWidth="1"/>
    <col min="6154" max="6154" width="6.33203125" style="635" customWidth="1"/>
    <col min="6155" max="6155" width="7.21875" style="635"/>
    <col min="6156" max="6156" width="2.88671875" style="635" customWidth="1"/>
    <col min="6157" max="6157" width="4.109375" style="635" customWidth="1"/>
    <col min="6158" max="6158" width="3.109375" style="635" customWidth="1"/>
    <col min="6159" max="6159" width="4.5546875" style="635" customWidth="1"/>
    <col min="6160" max="6160" width="3.109375" style="635" customWidth="1"/>
    <col min="6161" max="6161" width="3.77734375" style="635" customWidth="1"/>
    <col min="6162" max="6162" width="4.6640625" style="635" customWidth="1"/>
    <col min="6163" max="6163" width="6.44140625" style="635" customWidth="1"/>
    <col min="6164" max="6164" width="4.33203125" style="635" customWidth="1"/>
    <col min="6165" max="6165" width="4.88671875" style="635" customWidth="1"/>
    <col min="6166" max="6166" width="4.6640625" style="635" customWidth="1"/>
    <col min="6167" max="6167" width="5.33203125" style="635" customWidth="1"/>
    <col min="6168" max="6168" width="7.21875" style="635"/>
    <col min="6169" max="6169" width="9.44140625" style="635" customWidth="1"/>
    <col min="6170" max="6173" width="10.6640625" style="635" customWidth="1"/>
    <col min="6174" max="6174" width="4.33203125" style="635" customWidth="1"/>
    <col min="6175" max="6400" width="7.21875" style="635"/>
    <col min="6401" max="6401" width="2.44140625" style="635" customWidth="1"/>
    <col min="6402" max="6402" width="10.109375" style="635" customWidth="1"/>
    <col min="6403" max="6403" width="8.44140625" style="635" customWidth="1"/>
    <col min="6404" max="6404" width="8.88671875" style="635" customWidth="1"/>
    <col min="6405" max="6405" width="5.88671875" style="635" customWidth="1"/>
    <col min="6406" max="6406" width="5.33203125" style="635" customWidth="1"/>
    <col min="6407" max="6407" width="9.109375" style="635" customWidth="1"/>
    <col min="6408" max="6408" width="5.109375" style="635" customWidth="1"/>
    <col min="6409" max="6409" width="9.44140625" style="635" customWidth="1"/>
    <col min="6410" max="6410" width="6.33203125" style="635" customWidth="1"/>
    <col min="6411" max="6411" width="7.21875" style="635"/>
    <col min="6412" max="6412" width="2.88671875" style="635" customWidth="1"/>
    <col min="6413" max="6413" width="4.109375" style="635" customWidth="1"/>
    <col min="6414" max="6414" width="3.109375" style="635" customWidth="1"/>
    <col min="6415" max="6415" width="4.5546875" style="635" customWidth="1"/>
    <col min="6416" max="6416" width="3.109375" style="635" customWidth="1"/>
    <col min="6417" max="6417" width="3.77734375" style="635" customWidth="1"/>
    <col min="6418" max="6418" width="4.6640625" style="635" customWidth="1"/>
    <col min="6419" max="6419" width="6.44140625" style="635" customWidth="1"/>
    <col min="6420" max="6420" width="4.33203125" style="635" customWidth="1"/>
    <col min="6421" max="6421" width="4.88671875" style="635" customWidth="1"/>
    <col min="6422" max="6422" width="4.6640625" style="635" customWidth="1"/>
    <col min="6423" max="6423" width="5.33203125" style="635" customWidth="1"/>
    <col min="6424" max="6424" width="7.21875" style="635"/>
    <col min="6425" max="6425" width="9.44140625" style="635" customWidth="1"/>
    <col min="6426" max="6429" width="10.6640625" style="635" customWidth="1"/>
    <col min="6430" max="6430" width="4.33203125" style="635" customWidth="1"/>
    <col min="6431" max="6656" width="7.21875" style="635"/>
    <col min="6657" max="6657" width="2.44140625" style="635" customWidth="1"/>
    <col min="6658" max="6658" width="10.109375" style="635" customWidth="1"/>
    <col min="6659" max="6659" width="8.44140625" style="635" customWidth="1"/>
    <col min="6660" max="6660" width="8.88671875" style="635" customWidth="1"/>
    <col min="6661" max="6661" width="5.88671875" style="635" customWidth="1"/>
    <col min="6662" max="6662" width="5.33203125" style="635" customWidth="1"/>
    <col min="6663" max="6663" width="9.109375" style="635" customWidth="1"/>
    <col min="6664" max="6664" width="5.109375" style="635" customWidth="1"/>
    <col min="6665" max="6665" width="9.44140625" style="635" customWidth="1"/>
    <col min="6666" max="6666" width="6.33203125" style="635" customWidth="1"/>
    <col min="6667" max="6667" width="7.21875" style="635"/>
    <col min="6668" max="6668" width="2.88671875" style="635" customWidth="1"/>
    <col min="6669" max="6669" width="4.109375" style="635" customWidth="1"/>
    <col min="6670" max="6670" width="3.109375" style="635" customWidth="1"/>
    <col min="6671" max="6671" width="4.5546875" style="635" customWidth="1"/>
    <col min="6672" max="6672" width="3.109375" style="635" customWidth="1"/>
    <col min="6673" max="6673" width="3.77734375" style="635" customWidth="1"/>
    <col min="6674" max="6674" width="4.6640625" style="635" customWidth="1"/>
    <col min="6675" max="6675" width="6.44140625" style="635" customWidth="1"/>
    <col min="6676" max="6676" width="4.33203125" style="635" customWidth="1"/>
    <col min="6677" max="6677" width="4.88671875" style="635" customWidth="1"/>
    <col min="6678" max="6678" width="4.6640625" style="635" customWidth="1"/>
    <col min="6679" max="6679" width="5.33203125" style="635" customWidth="1"/>
    <col min="6680" max="6680" width="7.21875" style="635"/>
    <col min="6681" max="6681" width="9.44140625" style="635" customWidth="1"/>
    <col min="6682" max="6685" width="10.6640625" style="635" customWidth="1"/>
    <col min="6686" max="6686" width="4.33203125" style="635" customWidth="1"/>
    <col min="6687" max="6912" width="7.21875" style="635"/>
    <col min="6913" max="6913" width="2.44140625" style="635" customWidth="1"/>
    <col min="6914" max="6914" width="10.109375" style="635" customWidth="1"/>
    <col min="6915" max="6915" width="8.44140625" style="635" customWidth="1"/>
    <col min="6916" max="6916" width="8.88671875" style="635" customWidth="1"/>
    <col min="6917" max="6917" width="5.88671875" style="635" customWidth="1"/>
    <col min="6918" max="6918" width="5.33203125" style="635" customWidth="1"/>
    <col min="6919" max="6919" width="9.109375" style="635" customWidth="1"/>
    <col min="6920" max="6920" width="5.109375" style="635" customWidth="1"/>
    <col min="6921" max="6921" width="9.44140625" style="635" customWidth="1"/>
    <col min="6922" max="6922" width="6.33203125" style="635" customWidth="1"/>
    <col min="6923" max="6923" width="7.21875" style="635"/>
    <col min="6924" max="6924" width="2.88671875" style="635" customWidth="1"/>
    <col min="6925" max="6925" width="4.109375" style="635" customWidth="1"/>
    <col min="6926" max="6926" width="3.109375" style="635" customWidth="1"/>
    <col min="6927" max="6927" width="4.5546875" style="635" customWidth="1"/>
    <col min="6928" max="6928" width="3.109375" style="635" customWidth="1"/>
    <col min="6929" max="6929" width="3.77734375" style="635" customWidth="1"/>
    <col min="6930" max="6930" width="4.6640625" style="635" customWidth="1"/>
    <col min="6931" max="6931" width="6.44140625" style="635" customWidth="1"/>
    <col min="6932" max="6932" width="4.33203125" style="635" customWidth="1"/>
    <col min="6933" max="6933" width="4.88671875" style="635" customWidth="1"/>
    <col min="6934" max="6934" width="4.6640625" style="635" customWidth="1"/>
    <col min="6935" max="6935" width="5.33203125" style="635" customWidth="1"/>
    <col min="6936" max="6936" width="7.21875" style="635"/>
    <col min="6937" max="6937" width="9.44140625" style="635" customWidth="1"/>
    <col min="6938" max="6941" width="10.6640625" style="635" customWidth="1"/>
    <col min="6942" max="6942" width="4.33203125" style="635" customWidth="1"/>
    <col min="6943" max="7168" width="7.21875" style="635"/>
    <col min="7169" max="7169" width="2.44140625" style="635" customWidth="1"/>
    <col min="7170" max="7170" width="10.109375" style="635" customWidth="1"/>
    <col min="7171" max="7171" width="8.44140625" style="635" customWidth="1"/>
    <col min="7172" max="7172" width="8.88671875" style="635" customWidth="1"/>
    <col min="7173" max="7173" width="5.88671875" style="635" customWidth="1"/>
    <col min="7174" max="7174" width="5.33203125" style="635" customWidth="1"/>
    <col min="7175" max="7175" width="9.109375" style="635" customWidth="1"/>
    <col min="7176" max="7176" width="5.109375" style="635" customWidth="1"/>
    <col min="7177" max="7177" width="9.44140625" style="635" customWidth="1"/>
    <col min="7178" max="7178" width="6.33203125" style="635" customWidth="1"/>
    <col min="7179" max="7179" width="7.21875" style="635"/>
    <col min="7180" max="7180" width="2.88671875" style="635" customWidth="1"/>
    <col min="7181" max="7181" width="4.109375" style="635" customWidth="1"/>
    <col min="7182" max="7182" width="3.109375" style="635" customWidth="1"/>
    <col min="7183" max="7183" width="4.5546875" style="635" customWidth="1"/>
    <col min="7184" max="7184" width="3.109375" style="635" customWidth="1"/>
    <col min="7185" max="7185" width="3.77734375" style="635" customWidth="1"/>
    <col min="7186" max="7186" width="4.6640625" style="635" customWidth="1"/>
    <col min="7187" max="7187" width="6.44140625" style="635" customWidth="1"/>
    <col min="7188" max="7188" width="4.33203125" style="635" customWidth="1"/>
    <col min="7189" max="7189" width="4.88671875" style="635" customWidth="1"/>
    <col min="7190" max="7190" width="4.6640625" style="635" customWidth="1"/>
    <col min="7191" max="7191" width="5.33203125" style="635" customWidth="1"/>
    <col min="7192" max="7192" width="7.21875" style="635"/>
    <col min="7193" max="7193" width="9.44140625" style="635" customWidth="1"/>
    <col min="7194" max="7197" width="10.6640625" style="635" customWidth="1"/>
    <col min="7198" max="7198" width="4.33203125" style="635" customWidth="1"/>
    <col min="7199" max="7424" width="7.21875" style="635"/>
    <col min="7425" max="7425" width="2.44140625" style="635" customWidth="1"/>
    <col min="7426" max="7426" width="10.109375" style="635" customWidth="1"/>
    <col min="7427" max="7427" width="8.44140625" style="635" customWidth="1"/>
    <col min="7428" max="7428" width="8.88671875" style="635" customWidth="1"/>
    <col min="7429" max="7429" width="5.88671875" style="635" customWidth="1"/>
    <col min="7430" max="7430" width="5.33203125" style="635" customWidth="1"/>
    <col min="7431" max="7431" width="9.109375" style="635" customWidth="1"/>
    <col min="7432" max="7432" width="5.109375" style="635" customWidth="1"/>
    <col min="7433" max="7433" width="9.44140625" style="635" customWidth="1"/>
    <col min="7434" max="7434" width="6.33203125" style="635" customWidth="1"/>
    <col min="7435" max="7435" width="7.21875" style="635"/>
    <col min="7436" max="7436" width="2.88671875" style="635" customWidth="1"/>
    <col min="7437" max="7437" width="4.109375" style="635" customWidth="1"/>
    <col min="7438" max="7438" width="3.109375" style="635" customWidth="1"/>
    <col min="7439" max="7439" width="4.5546875" style="635" customWidth="1"/>
    <col min="7440" max="7440" width="3.109375" style="635" customWidth="1"/>
    <col min="7441" max="7441" width="3.77734375" style="635" customWidth="1"/>
    <col min="7442" max="7442" width="4.6640625" style="635" customWidth="1"/>
    <col min="7443" max="7443" width="6.44140625" style="635" customWidth="1"/>
    <col min="7444" max="7444" width="4.33203125" style="635" customWidth="1"/>
    <col min="7445" max="7445" width="4.88671875" style="635" customWidth="1"/>
    <col min="7446" max="7446" width="4.6640625" style="635" customWidth="1"/>
    <col min="7447" max="7447" width="5.33203125" style="635" customWidth="1"/>
    <col min="7448" max="7448" width="7.21875" style="635"/>
    <col min="7449" max="7449" width="9.44140625" style="635" customWidth="1"/>
    <col min="7450" max="7453" width="10.6640625" style="635" customWidth="1"/>
    <col min="7454" max="7454" width="4.33203125" style="635" customWidth="1"/>
    <col min="7455" max="7680" width="7.21875" style="635"/>
    <col min="7681" max="7681" width="2.44140625" style="635" customWidth="1"/>
    <col min="7682" max="7682" width="10.109375" style="635" customWidth="1"/>
    <col min="7683" max="7683" width="8.44140625" style="635" customWidth="1"/>
    <col min="7684" max="7684" width="8.88671875" style="635" customWidth="1"/>
    <col min="7685" max="7685" width="5.88671875" style="635" customWidth="1"/>
    <col min="7686" max="7686" width="5.33203125" style="635" customWidth="1"/>
    <col min="7687" max="7687" width="9.109375" style="635" customWidth="1"/>
    <col min="7688" max="7688" width="5.109375" style="635" customWidth="1"/>
    <col min="7689" max="7689" width="9.44140625" style="635" customWidth="1"/>
    <col min="7690" max="7690" width="6.33203125" style="635" customWidth="1"/>
    <col min="7691" max="7691" width="7.21875" style="635"/>
    <col min="7692" max="7692" width="2.88671875" style="635" customWidth="1"/>
    <col min="7693" max="7693" width="4.109375" style="635" customWidth="1"/>
    <col min="7694" max="7694" width="3.109375" style="635" customWidth="1"/>
    <col min="7695" max="7695" width="4.5546875" style="635" customWidth="1"/>
    <col min="7696" max="7696" width="3.109375" style="635" customWidth="1"/>
    <col min="7697" max="7697" width="3.77734375" style="635" customWidth="1"/>
    <col min="7698" max="7698" width="4.6640625" style="635" customWidth="1"/>
    <col min="7699" max="7699" width="6.44140625" style="635" customWidth="1"/>
    <col min="7700" max="7700" width="4.33203125" style="635" customWidth="1"/>
    <col min="7701" max="7701" width="4.88671875" style="635" customWidth="1"/>
    <col min="7702" max="7702" width="4.6640625" style="635" customWidth="1"/>
    <col min="7703" max="7703" width="5.33203125" style="635" customWidth="1"/>
    <col min="7704" max="7704" width="7.21875" style="635"/>
    <col min="7705" max="7705" width="9.44140625" style="635" customWidth="1"/>
    <col min="7706" max="7709" width="10.6640625" style="635" customWidth="1"/>
    <col min="7710" max="7710" width="4.33203125" style="635" customWidth="1"/>
    <col min="7711" max="7936" width="7.21875" style="635"/>
    <col min="7937" max="7937" width="2.44140625" style="635" customWidth="1"/>
    <col min="7938" max="7938" width="10.109375" style="635" customWidth="1"/>
    <col min="7939" max="7939" width="8.44140625" style="635" customWidth="1"/>
    <col min="7940" max="7940" width="8.88671875" style="635" customWidth="1"/>
    <col min="7941" max="7941" width="5.88671875" style="635" customWidth="1"/>
    <col min="7942" max="7942" width="5.33203125" style="635" customWidth="1"/>
    <col min="7943" max="7943" width="9.109375" style="635" customWidth="1"/>
    <col min="7944" max="7944" width="5.109375" style="635" customWidth="1"/>
    <col min="7945" max="7945" width="9.44140625" style="635" customWidth="1"/>
    <col min="7946" max="7946" width="6.33203125" style="635" customWidth="1"/>
    <col min="7947" max="7947" width="7.21875" style="635"/>
    <col min="7948" max="7948" width="2.88671875" style="635" customWidth="1"/>
    <col min="7949" max="7949" width="4.109375" style="635" customWidth="1"/>
    <col min="7950" max="7950" width="3.109375" style="635" customWidth="1"/>
    <col min="7951" max="7951" width="4.5546875" style="635" customWidth="1"/>
    <col min="7952" max="7952" width="3.109375" style="635" customWidth="1"/>
    <col min="7953" max="7953" width="3.77734375" style="635" customWidth="1"/>
    <col min="7954" max="7954" width="4.6640625" style="635" customWidth="1"/>
    <col min="7955" max="7955" width="6.44140625" style="635" customWidth="1"/>
    <col min="7956" max="7956" width="4.33203125" style="635" customWidth="1"/>
    <col min="7957" max="7957" width="4.88671875" style="635" customWidth="1"/>
    <col min="7958" max="7958" width="4.6640625" style="635" customWidth="1"/>
    <col min="7959" max="7959" width="5.33203125" style="635" customWidth="1"/>
    <col min="7960" max="7960" width="7.21875" style="635"/>
    <col min="7961" max="7961" width="9.44140625" style="635" customWidth="1"/>
    <col min="7962" max="7965" width="10.6640625" style="635" customWidth="1"/>
    <col min="7966" max="7966" width="4.33203125" style="635" customWidth="1"/>
    <col min="7967" max="8192" width="7.21875" style="635"/>
    <col min="8193" max="8193" width="2.44140625" style="635" customWidth="1"/>
    <col min="8194" max="8194" width="10.109375" style="635" customWidth="1"/>
    <col min="8195" max="8195" width="8.44140625" style="635" customWidth="1"/>
    <col min="8196" max="8196" width="8.88671875" style="635" customWidth="1"/>
    <col min="8197" max="8197" width="5.88671875" style="635" customWidth="1"/>
    <col min="8198" max="8198" width="5.33203125" style="635" customWidth="1"/>
    <col min="8199" max="8199" width="9.109375" style="635" customWidth="1"/>
    <col min="8200" max="8200" width="5.109375" style="635" customWidth="1"/>
    <col min="8201" max="8201" width="9.44140625" style="635" customWidth="1"/>
    <col min="8202" max="8202" width="6.33203125" style="635" customWidth="1"/>
    <col min="8203" max="8203" width="7.21875" style="635"/>
    <col min="8204" max="8204" width="2.88671875" style="635" customWidth="1"/>
    <col min="8205" max="8205" width="4.109375" style="635" customWidth="1"/>
    <col min="8206" max="8206" width="3.109375" style="635" customWidth="1"/>
    <col min="8207" max="8207" width="4.5546875" style="635" customWidth="1"/>
    <col min="8208" max="8208" width="3.109375" style="635" customWidth="1"/>
    <col min="8209" max="8209" width="3.77734375" style="635" customWidth="1"/>
    <col min="8210" max="8210" width="4.6640625" style="635" customWidth="1"/>
    <col min="8211" max="8211" width="6.44140625" style="635" customWidth="1"/>
    <col min="8212" max="8212" width="4.33203125" style="635" customWidth="1"/>
    <col min="8213" max="8213" width="4.88671875" style="635" customWidth="1"/>
    <col min="8214" max="8214" width="4.6640625" style="635" customWidth="1"/>
    <col min="8215" max="8215" width="5.33203125" style="635" customWidth="1"/>
    <col min="8216" max="8216" width="7.21875" style="635"/>
    <col min="8217" max="8217" width="9.44140625" style="635" customWidth="1"/>
    <col min="8218" max="8221" width="10.6640625" style="635" customWidth="1"/>
    <col min="8222" max="8222" width="4.33203125" style="635" customWidth="1"/>
    <col min="8223" max="8448" width="7.21875" style="635"/>
    <col min="8449" max="8449" width="2.44140625" style="635" customWidth="1"/>
    <col min="8450" max="8450" width="10.109375" style="635" customWidth="1"/>
    <col min="8451" max="8451" width="8.44140625" style="635" customWidth="1"/>
    <col min="8452" max="8452" width="8.88671875" style="635" customWidth="1"/>
    <col min="8453" max="8453" width="5.88671875" style="635" customWidth="1"/>
    <col min="8454" max="8454" width="5.33203125" style="635" customWidth="1"/>
    <col min="8455" max="8455" width="9.109375" style="635" customWidth="1"/>
    <col min="8456" max="8456" width="5.109375" style="635" customWidth="1"/>
    <col min="8457" max="8457" width="9.44140625" style="635" customWidth="1"/>
    <col min="8458" max="8458" width="6.33203125" style="635" customWidth="1"/>
    <col min="8459" max="8459" width="7.21875" style="635"/>
    <col min="8460" max="8460" width="2.88671875" style="635" customWidth="1"/>
    <col min="8461" max="8461" width="4.109375" style="635" customWidth="1"/>
    <col min="8462" max="8462" width="3.109375" style="635" customWidth="1"/>
    <col min="8463" max="8463" width="4.5546875" style="635" customWidth="1"/>
    <col min="8464" max="8464" width="3.109375" style="635" customWidth="1"/>
    <col min="8465" max="8465" width="3.77734375" style="635" customWidth="1"/>
    <col min="8466" max="8466" width="4.6640625" style="635" customWidth="1"/>
    <col min="8467" max="8467" width="6.44140625" style="635" customWidth="1"/>
    <col min="8468" max="8468" width="4.33203125" style="635" customWidth="1"/>
    <col min="8469" max="8469" width="4.88671875" style="635" customWidth="1"/>
    <col min="8470" max="8470" width="4.6640625" style="635" customWidth="1"/>
    <col min="8471" max="8471" width="5.33203125" style="635" customWidth="1"/>
    <col min="8472" max="8472" width="7.21875" style="635"/>
    <col min="8473" max="8473" width="9.44140625" style="635" customWidth="1"/>
    <col min="8474" max="8477" width="10.6640625" style="635" customWidth="1"/>
    <col min="8478" max="8478" width="4.33203125" style="635" customWidth="1"/>
    <col min="8479" max="8704" width="7.21875" style="635"/>
    <col min="8705" max="8705" width="2.44140625" style="635" customWidth="1"/>
    <col min="8706" max="8706" width="10.109375" style="635" customWidth="1"/>
    <col min="8707" max="8707" width="8.44140625" style="635" customWidth="1"/>
    <col min="8708" max="8708" width="8.88671875" style="635" customWidth="1"/>
    <col min="8709" max="8709" width="5.88671875" style="635" customWidth="1"/>
    <col min="8710" max="8710" width="5.33203125" style="635" customWidth="1"/>
    <col min="8711" max="8711" width="9.109375" style="635" customWidth="1"/>
    <col min="8712" max="8712" width="5.109375" style="635" customWidth="1"/>
    <col min="8713" max="8713" width="9.44140625" style="635" customWidth="1"/>
    <col min="8714" max="8714" width="6.33203125" style="635" customWidth="1"/>
    <col min="8715" max="8715" width="7.21875" style="635"/>
    <col min="8716" max="8716" width="2.88671875" style="635" customWidth="1"/>
    <col min="8717" max="8717" width="4.109375" style="635" customWidth="1"/>
    <col min="8718" max="8718" width="3.109375" style="635" customWidth="1"/>
    <col min="8719" max="8719" width="4.5546875" style="635" customWidth="1"/>
    <col min="8720" max="8720" width="3.109375" style="635" customWidth="1"/>
    <col min="8721" max="8721" width="3.77734375" style="635" customWidth="1"/>
    <col min="8722" max="8722" width="4.6640625" style="635" customWidth="1"/>
    <col min="8723" max="8723" width="6.44140625" style="635" customWidth="1"/>
    <col min="8724" max="8724" width="4.33203125" style="635" customWidth="1"/>
    <col min="8725" max="8725" width="4.88671875" style="635" customWidth="1"/>
    <col min="8726" max="8726" width="4.6640625" style="635" customWidth="1"/>
    <col min="8727" max="8727" width="5.33203125" style="635" customWidth="1"/>
    <col min="8728" max="8728" width="7.21875" style="635"/>
    <col min="8729" max="8729" width="9.44140625" style="635" customWidth="1"/>
    <col min="8730" max="8733" width="10.6640625" style="635" customWidth="1"/>
    <col min="8734" max="8734" width="4.33203125" style="635" customWidth="1"/>
    <col min="8735" max="8960" width="7.21875" style="635"/>
    <col min="8961" max="8961" width="2.44140625" style="635" customWidth="1"/>
    <col min="8962" max="8962" width="10.109375" style="635" customWidth="1"/>
    <col min="8963" max="8963" width="8.44140625" style="635" customWidth="1"/>
    <col min="8964" max="8964" width="8.88671875" style="635" customWidth="1"/>
    <col min="8965" max="8965" width="5.88671875" style="635" customWidth="1"/>
    <col min="8966" max="8966" width="5.33203125" style="635" customWidth="1"/>
    <col min="8967" max="8967" width="9.109375" style="635" customWidth="1"/>
    <col min="8968" max="8968" width="5.109375" style="635" customWidth="1"/>
    <col min="8969" max="8969" width="9.44140625" style="635" customWidth="1"/>
    <col min="8970" max="8970" width="6.33203125" style="635" customWidth="1"/>
    <col min="8971" max="8971" width="7.21875" style="635"/>
    <col min="8972" max="8972" width="2.88671875" style="635" customWidth="1"/>
    <col min="8973" max="8973" width="4.109375" style="635" customWidth="1"/>
    <col min="8974" max="8974" width="3.109375" style="635" customWidth="1"/>
    <col min="8975" max="8975" width="4.5546875" style="635" customWidth="1"/>
    <col min="8976" max="8976" width="3.109375" style="635" customWidth="1"/>
    <col min="8977" max="8977" width="3.77734375" style="635" customWidth="1"/>
    <col min="8978" max="8978" width="4.6640625" style="635" customWidth="1"/>
    <col min="8979" max="8979" width="6.44140625" style="635" customWidth="1"/>
    <col min="8980" max="8980" width="4.33203125" style="635" customWidth="1"/>
    <col min="8981" max="8981" width="4.88671875" style="635" customWidth="1"/>
    <col min="8982" max="8982" width="4.6640625" style="635" customWidth="1"/>
    <col min="8983" max="8983" width="5.33203125" style="635" customWidth="1"/>
    <col min="8984" max="8984" width="7.21875" style="635"/>
    <col min="8985" max="8985" width="9.44140625" style="635" customWidth="1"/>
    <col min="8986" max="8989" width="10.6640625" style="635" customWidth="1"/>
    <col min="8990" max="8990" width="4.33203125" style="635" customWidth="1"/>
    <col min="8991" max="9216" width="7.21875" style="635"/>
    <col min="9217" max="9217" width="2.44140625" style="635" customWidth="1"/>
    <col min="9218" max="9218" width="10.109375" style="635" customWidth="1"/>
    <col min="9219" max="9219" width="8.44140625" style="635" customWidth="1"/>
    <col min="9220" max="9220" width="8.88671875" style="635" customWidth="1"/>
    <col min="9221" max="9221" width="5.88671875" style="635" customWidth="1"/>
    <col min="9222" max="9222" width="5.33203125" style="635" customWidth="1"/>
    <col min="9223" max="9223" width="9.109375" style="635" customWidth="1"/>
    <col min="9224" max="9224" width="5.109375" style="635" customWidth="1"/>
    <col min="9225" max="9225" width="9.44140625" style="635" customWidth="1"/>
    <col min="9226" max="9226" width="6.33203125" style="635" customWidth="1"/>
    <col min="9227" max="9227" width="7.21875" style="635"/>
    <col min="9228" max="9228" width="2.88671875" style="635" customWidth="1"/>
    <col min="9229" max="9229" width="4.109375" style="635" customWidth="1"/>
    <col min="9230" max="9230" width="3.109375" style="635" customWidth="1"/>
    <col min="9231" max="9231" width="4.5546875" style="635" customWidth="1"/>
    <col min="9232" max="9232" width="3.109375" style="635" customWidth="1"/>
    <col min="9233" max="9233" width="3.77734375" style="635" customWidth="1"/>
    <col min="9234" max="9234" width="4.6640625" style="635" customWidth="1"/>
    <col min="9235" max="9235" width="6.44140625" style="635" customWidth="1"/>
    <col min="9236" max="9236" width="4.33203125" style="635" customWidth="1"/>
    <col min="9237" max="9237" width="4.88671875" style="635" customWidth="1"/>
    <col min="9238" max="9238" width="4.6640625" style="635" customWidth="1"/>
    <col min="9239" max="9239" width="5.33203125" style="635" customWidth="1"/>
    <col min="9240" max="9240" width="7.21875" style="635"/>
    <col min="9241" max="9241" width="9.44140625" style="635" customWidth="1"/>
    <col min="9242" max="9245" width="10.6640625" style="635" customWidth="1"/>
    <col min="9246" max="9246" width="4.33203125" style="635" customWidth="1"/>
    <col min="9247" max="9472" width="7.21875" style="635"/>
    <col min="9473" max="9473" width="2.44140625" style="635" customWidth="1"/>
    <col min="9474" max="9474" width="10.109375" style="635" customWidth="1"/>
    <col min="9475" max="9475" width="8.44140625" style="635" customWidth="1"/>
    <col min="9476" max="9476" width="8.88671875" style="635" customWidth="1"/>
    <col min="9477" max="9477" width="5.88671875" style="635" customWidth="1"/>
    <col min="9478" max="9478" width="5.33203125" style="635" customWidth="1"/>
    <col min="9479" max="9479" width="9.109375" style="635" customWidth="1"/>
    <col min="9480" max="9480" width="5.109375" style="635" customWidth="1"/>
    <col min="9481" max="9481" width="9.44140625" style="635" customWidth="1"/>
    <col min="9482" max="9482" width="6.33203125" style="635" customWidth="1"/>
    <col min="9483" max="9483" width="7.21875" style="635"/>
    <col min="9484" max="9484" width="2.88671875" style="635" customWidth="1"/>
    <col min="9485" max="9485" width="4.109375" style="635" customWidth="1"/>
    <col min="9486" max="9486" width="3.109375" style="635" customWidth="1"/>
    <col min="9487" max="9487" width="4.5546875" style="635" customWidth="1"/>
    <col min="9488" max="9488" width="3.109375" style="635" customWidth="1"/>
    <col min="9489" max="9489" width="3.77734375" style="635" customWidth="1"/>
    <col min="9490" max="9490" width="4.6640625" style="635" customWidth="1"/>
    <col min="9491" max="9491" width="6.44140625" style="635" customWidth="1"/>
    <col min="9492" max="9492" width="4.33203125" style="635" customWidth="1"/>
    <col min="9493" max="9493" width="4.88671875" style="635" customWidth="1"/>
    <col min="9494" max="9494" width="4.6640625" style="635" customWidth="1"/>
    <col min="9495" max="9495" width="5.33203125" style="635" customWidth="1"/>
    <col min="9496" max="9496" width="7.21875" style="635"/>
    <col min="9497" max="9497" width="9.44140625" style="635" customWidth="1"/>
    <col min="9498" max="9501" width="10.6640625" style="635" customWidth="1"/>
    <col min="9502" max="9502" width="4.33203125" style="635" customWidth="1"/>
    <col min="9503" max="9728" width="7.21875" style="635"/>
    <col min="9729" max="9729" width="2.44140625" style="635" customWidth="1"/>
    <col min="9730" max="9730" width="10.109375" style="635" customWidth="1"/>
    <col min="9731" max="9731" width="8.44140625" style="635" customWidth="1"/>
    <col min="9732" max="9732" width="8.88671875" style="635" customWidth="1"/>
    <col min="9733" max="9733" width="5.88671875" style="635" customWidth="1"/>
    <col min="9734" max="9734" width="5.33203125" style="635" customWidth="1"/>
    <col min="9735" max="9735" width="9.109375" style="635" customWidth="1"/>
    <col min="9736" max="9736" width="5.109375" style="635" customWidth="1"/>
    <col min="9737" max="9737" width="9.44140625" style="635" customWidth="1"/>
    <col min="9738" max="9738" width="6.33203125" style="635" customWidth="1"/>
    <col min="9739" max="9739" width="7.21875" style="635"/>
    <col min="9740" max="9740" width="2.88671875" style="635" customWidth="1"/>
    <col min="9741" max="9741" width="4.109375" style="635" customWidth="1"/>
    <col min="9742" max="9742" width="3.109375" style="635" customWidth="1"/>
    <col min="9743" max="9743" width="4.5546875" style="635" customWidth="1"/>
    <col min="9744" max="9744" width="3.109375" style="635" customWidth="1"/>
    <col min="9745" max="9745" width="3.77734375" style="635" customWidth="1"/>
    <col min="9746" max="9746" width="4.6640625" style="635" customWidth="1"/>
    <col min="9747" max="9747" width="6.44140625" style="635" customWidth="1"/>
    <col min="9748" max="9748" width="4.33203125" style="635" customWidth="1"/>
    <col min="9749" max="9749" width="4.88671875" style="635" customWidth="1"/>
    <col min="9750" max="9750" width="4.6640625" style="635" customWidth="1"/>
    <col min="9751" max="9751" width="5.33203125" style="635" customWidth="1"/>
    <col min="9752" max="9752" width="7.21875" style="635"/>
    <col min="9753" max="9753" width="9.44140625" style="635" customWidth="1"/>
    <col min="9754" max="9757" width="10.6640625" style="635" customWidth="1"/>
    <col min="9758" max="9758" width="4.33203125" style="635" customWidth="1"/>
    <col min="9759" max="9984" width="7.21875" style="635"/>
    <col min="9985" max="9985" width="2.44140625" style="635" customWidth="1"/>
    <col min="9986" max="9986" width="10.109375" style="635" customWidth="1"/>
    <col min="9987" max="9987" width="8.44140625" style="635" customWidth="1"/>
    <col min="9988" max="9988" width="8.88671875" style="635" customWidth="1"/>
    <col min="9989" max="9989" width="5.88671875" style="635" customWidth="1"/>
    <col min="9990" max="9990" width="5.33203125" style="635" customWidth="1"/>
    <col min="9991" max="9991" width="9.109375" style="635" customWidth="1"/>
    <col min="9992" max="9992" width="5.109375" style="635" customWidth="1"/>
    <col min="9993" max="9993" width="9.44140625" style="635" customWidth="1"/>
    <col min="9994" max="9994" width="6.33203125" style="635" customWidth="1"/>
    <col min="9995" max="9995" width="7.21875" style="635"/>
    <col min="9996" max="9996" width="2.88671875" style="635" customWidth="1"/>
    <col min="9997" max="9997" width="4.109375" style="635" customWidth="1"/>
    <col min="9998" max="9998" width="3.109375" style="635" customWidth="1"/>
    <col min="9999" max="9999" width="4.5546875" style="635" customWidth="1"/>
    <col min="10000" max="10000" width="3.109375" style="635" customWidth="1"/>
    <col min="10001" max="10001" width="3.77734375" style="635" customWidth="1"/>
    <col min="10002" max="10002" width="4.6640625" style="635" customWidth="1"/>
    <col min="10003" max="10003" width="6.44140625" style="635" customWidth="1"/>
    <col min="10004" max="10004" width="4.33203125" style="635" customWidth="1"/>
    <col min="10005" max="10005" width="4.88671875" style="635" customWidth="1"/>
    <col min="10006" max="10006" width="4.6640625" style="635" customWidth="1"/>
    <col min="10007" max="10007" width="5.33203125" style="635" customWidth="1"/>
    <col min="10008" max="10008" width="7.21875" style="635"/>
    <col min="10009" max="10009" width="9.44140625" style="635" customWidth="1"/>
    <col min="10010" max="10013" width="10.6640625" style="635" customWidth="1"/>
    <col min="10014" max="10014" width="4.33203125" style="635" customWidth="1"/>
    <col min="10015" max="10240" width="7.21875" style="635"/>
    <col min="10241" max="10241" width="2.44140625" style="635" customWidth="1"/>
    <col min="10242" max="10242" width="10.109375" style="635" customWidth="1"/>
    <col min="10243" max="10243" width="8.44140625" style="635" customWidth="1"/>
    <col min="10244" max="10244" width="8.88671875" style="635" customWidth="1"/>
    <col min="10245" max="10245" width="5.88671875" style="635" customWidth="1"/>
    <col min="10246" max="10246" width="5.33203125" style="635" customWidth="1"/>
    <col min="10247" max="10247" width="9.109375" style="635" customWidth="1"/>
    <col min="10248" max="10248" width="5.109375" style="635" customWidth="1"/>
    <col min="10249" max="10249" width="9.44140625" style="635" customWidth="1"/>
    <col min="10250" max="10250" width="6.33203125" style="635" customWidth="1"/>
    <col min="10251" max="10251" width="7.21875" style="635"/>
    <col min="10252" max="10252" width="2.88671875" style="635" customWidth="1"/>
    <col min="10253" max="10253" width="4.109375" style="635" customWidth="1"/>
    <col min="10254" max="10254" width="3.109375" style="635" customWidth="1"/>
    <col min="10255" max="10255" width="4.5546875" style="635" customWidth="1"/>
    <col min="10256" max="10256" width="3.109375" style="635" customWidth="1"/>
    <col min="10257" max="10257" width="3.77734375" style="635" customWidth="1"/>
    <col min="10258" max="10258" width="4.6640625" style="635" customWidth="1"/>
    <col min="10259" max="10259" width="6.44140625" style="635" customWidth="1"/>
    <col min="10260" max="10260" width="4.33203125" style="635" customWidth="1"/>
    <col min="10261" max="10261" width="4.88671875" style="635" customWidth="1"/>
    <col min="10262" max="10262" width="4.6640625" style="635" customWidth="1"/>
    <col min="10263" max="10263" width="5.33203125" style="635" customWidth="1"/>
    <col min="10264" max="10264" width="7.21875" style="635"/>
    <col min="10265" max="10265" width="9.44140625" style="635" customWidth="1"/>
    <col min="10266" max="10269" width="10.6640625" style="635" customWidth="1"/>
    <col min="10270" max="10270" width="4.33203125" style="635" customWidth="1"/>
    <col min="10271" max="10496" width="7.21875" style="635"/>
    <col min="10497" max="10497" width="2.44140625" style="635" customWidth="1"/>
    <col min="10498" max="10498" width="10.109375" style="635" customWidth="1"/>
    <col min="10499" max="10499" width="8.44140625" style="635" customWidth="1"/>
    <col min="10500" max="10500" width="8.88671875" style="635" customWidth="1"/>
    <col min="10501" max="10501" width="5.88671875" style="635" customWidth="1"/>
    <col min="10502" max="10502" width="5.33203125" style="635" customWidth="1"/>
    <col min="10503" max="10503" width="9.109375" style="635" customWidth="1"/>
    <col min="10504" max="10504" width="5.109375" style="635" customWidth="1"/>
    <col min="10505" max="10505" width="9.44140625" style="635" customWidth="1"/>
    <col min="10506" max="10506" width="6.33203125" style="635" customWidth="1"/>
    <col min="10507" max="10507" width="7.21875" style="635"/>
    <col min="10508" max="10508" width="2.88671875" style="635" customWidth="1"/>
    <col min="10509" max="10509" width="4.109375" style="635" customWidth="1"/>
    <col min="10510" max="10510" width="3.109375" style="635" customWidth="1"/>
    <col min="10511" max="10511" width="4.5546875" style="635" customWidth="1"/>
    <col min="10512" max="10512" width="3.109375" style="635" customWidth="1"/>
    <col min="10513" max="10513" width="3.77734375" style="635" customWidth="1"/>
    <col min="10514" max="10514" width="4.6640625" style="635" customWidth="1"/>
    <col min="10515" max="10515" width="6.44140625" style="635" customWidth="1"/>
    <col min="10516" max="10516" width="4.33203125" style="635" customWidth="1"/>
    <col min="10517" max="10517" width="4.88671875" style="635" customWidth="1"/>
    <col min="10518" max="10518" width="4.6640625" style="635" customWidth="1"/>
    <col min="10519" max="10519" width="5.33203125" style="635" customWidth="1"/>
    <col min="10520" max="10520" width="7.21875" style="635"/>
    <col min="10521" max="10521" width="9.44140625" style="635" customWidth="1"/>
    <col min="10522" max="10525" width="10.6640625" style="635" customWidth="1"/>
    <col min="10526" max="10526" width="4.33203125" style="635" customWidth="1"/>
    <col min="10527" max="10752" width="7.21875" style="635"/>
    <col min="10753" max="10753" width="2.44140625" style="635" customWidth="1"/>
    <col min="10754" max="10754" width="10.109375" style="635" customWidth="1"/>
    <col min="10755" max="10755" width="8.44140625" style="635" customWidth="1"/>
    <col min="10756" max="10756" width="8.88671875" style="635" customWidth="1"/>
    <col min="10757" max="10757" width="5.88671875" style="635" customWidth="1"/>
    <col min="10758" max="10758" width="5.33203125" style="635" customWidth="1"/>
    <col min="10759" max="10759" width="9.109375" style="635" customWidth="1"/>
    <col min="10760" max="10760" width="5.109375" style="635" customWidth="1"/>
    <col min="10761" max="10761" width="9.44140625" style="635" customWidth="1"/>
    <col min="10762" max="10762" width="6.33203125" style="635" customWidth="1"/>
    <col min="10763" max="10763" width="7.21875" style="635"/>
    <col min="10764" max="10764" width="2.88671875" style="635" customWidth="1"/>
    <col min="10765" max="10765" width="4.109375" style="635" customWidth="1"/>
    <col min="10766" max="10766" width="3.109375" style="635" customWidth="1"/>
    <col min="10767" max="10767" width="4.5546875" style="635" customWidth="1"/>
    <col min="10768" max="10768" width="3.109375" style="635" customWidth="1"/>
    <col min="10769" max="10769" width="3.77734375" style="635" customWidth="1"/>
    <col min="10770" max="10770" width="4.6640625" style="635" customWidth="1"/>
    <col min="10771" max="10771" width="6.44140625" style="635" customWidth="1"/>
    <col min="10772" max="10772" width="4.33203125" style="635" customWidth="1"/>
    <col min="10773" max="10773" width="4.88671875" style="635" customWidth="1"/>
    <col min="10774" max="10774" width="4.6640625" style="635" customWidth="1"/>
    <col min="10775" max="10775" width="5.33203125" style="635" customWidth="1"/>
    <col min="10776" max="10776" width="7.21875" style="635"/>
    <col min="10777" max="10777" width="9.44140625" style="635" customWidth="1"/>
    <col min="10778" max="10781" width="10.6640625" style="635" customWidth="1"/>
    <col min="10782" max="10782" width="4.33203125" style="635" customWidth="1"/>
    <col min="10783" max="11008" width="7.21875" style="635"/>
    <col min="11009" max="11009" width="2.44140625" style="635" customWidth="1"/>
    <col min="11010" max="11010" width="10.109375" style="635" customWidth="1"/>
    <col min="11011" max="11011" width="8.44140625" style="635" customWidth="1"/>
    <col min="11012" max="11012" width="8.88671875" style="635" customWidth="1"/>
    <col min="11013" max="11013" width="5.88671875" style="635" customWidth="1"/>
    <col min="11014" max="11014" width="5.33203125" style="635" customWidth="1"/>
    <col min="11015" max="11015" width="9.109375" style="635" customWidth="1"/>
    <col min="11016" max="11016" width="5.109375" style="635" customWidth="1"/>
    <col min="11017" max="11017" width="9.44140625" style="635" customWidth="1"/>
    <col min="11018" max="11018" width="6.33203125" style="635" customWidth="1"/>
    <col min="11019" max="11019" width="7.21875" style="635"/>
    <col min="11020" max="11020" width="2.88671875" style="635" customWidth="1"/>
    <col min="11021" max="11021" width="4.109375" style="635" customWidth="1"/>
    <col min="11022" max="11022" width="3.109375" style="635" customWidth="1"/>
    <col min="11023" max="11023" width="4.5546875" style="635" customWidth="1"/>
    <col min="11024" max="11024" width="3.109375" style="635" customWidth="1"/>
    <col min="11025" max="11025" width="3.77734375" style="635" customWidth="1"/>
    <col min="11026" max="11026" width="4.6640625" style="635" customWidth="1"/>
    <col min="11027" max="11027" width="6.44140625" style="635" customWidth="1"/>
    <col min="11028" max="11028" width="4.33203125" style="635" customWidth="1"/>
    <col min="11029" max="11029" width="4.88671875" style="635" customWidth="1"/>
    <col min="11030" max="11030" width="4.6640625" style="635" customWidth="1"/>
    <col min="11031" max="11031" width="5.33203125" style="635" customWidth="1"/>
    <col min="11032" max="11032" width="7.21875" style="635"/>
    <col min="11033" max="11033" width="9.44140625" style="635" customWidth="1"/>
    <col min="11034" max="11037" width="10.6640625" style="635" customWidth="1"/>
    <col min="11038" max="11038" width="4.33203125" style="635" customWidth="1"/>
    <col min="11039" max="11264" width="7.21875" style="635"/>
    <col min="11265" max="11265" width="2.44140625" style="635" customWidth="1"/>
    <col min="11266" max="11266" width="10.109375" style="635" customWidth="1"/>
    <col min="11267" max="11267" width="8.44140625" style="635" customWidth="1"/>
    <col min="11268" max="11268" width="8.88671875" style="635" customWidth="1"/>
    <col min="11269" max="11269" width="5.88671875" style="635" customWidth="1"/>
    <col min="11270" max="11270" width="5.33203125" style="635" customWidth="1"/>
    <col min="11271" max="11271" width="9.109375" style="635" customWidth="1"/>
    <col min="11272" max="11272" width="5.109375" style="635" customWidth="1"/>
    <col min="11273" max="11273" width="9.44140625" style="635" customWidth="1"/>
    <col min="11274" max="11274" width="6.33203125" style="635" customWidth="1"/>
    <col min="11275" max="11275" width="7.21875" style="635"/>
    <col min="11276" max="11276" width="2.88671875" style="635" customWidth="1"/>
    <col min="11277" max="11277" width="4.109375" style="635" customWidth="1"/>
    <col min="11278" max="11278" width="3.109375" style="635" customWidth="1"/>
    <col min="11279" max="11279" width="4.5546875" style="635" customWidth="1"/>
    <col min="11280" max="11280" width="3.109375" style="635" customWidth="1"/>
    <col min="11281" max="11281" width="3.77734375" style="635" customWidth="1"/>
    <col min="11282" max="11282" width="4.6640625" style="635" customWidth="1"/>
    <col min="11283" max="11283" width="6.44140625" style="635" customWidth="1"/>
    <col min="11284" max="11284" width="4.33203125" style="635" customWidth="1"/>
    <col min="11285" max="11285" width="4.88671875" style="635" customWidth="1"/>
    <col min="11286" max="11286" width="4.6640625" style="635" customWidth="1"/>
    <col min="11287" max="11287" width="5.33203125" style="635" customWidth="1"/>
    <col min="11288" max="11288" width="7.21875" style="635"/>
    <col min="11289" max="11289" width="9.44140625" style="635" customWidth="1"/>
    <col min="11290" max="11293" width="10.6640625" style="635" customWidth="1"/>
    <col min="11294" max="11294" width="4.33203125" style="635" customWidth="1"/>
    <col min="11295" max="11520" width="7.21875" style="635"/>
    <col min="11521" max="11521" width="2.44140625" style="635" customWidth="1"/>
    <col min="11522" max="11522" width="10.109375" style="635" customWidth="1"/>
    <col min="11523" max="11523" width="8.44140625" style="635" customWidth="1"/>
    <col min="11524" max="11524" width="8.88671875" style="635" customWidth="1"/>
    <col min="11525" max="11525" width="5.88671875" style="635" customWidth="1"/>
    <col min="11526" max="11526" width="5.33203125" style="635" customWidth="1"/>
    <col min="11527" max="11527" width="9.109375" style="635" customWidth="1"/>
    <col min="11528" max="11528" width="5.109375" style="635" customWidth="1"/>
    <col min="11529" max="11529" width="9.44140625" style="635" customWidth="1"/>
    <col min="11530" max="11530" width="6.33203125" style="635" customWidth="1"/>
    <col min="11531" max="11531" width="7.21875" style="635"/>
    <col min="11532" max="11532" width="2.88671875" style="635" customWidth="1"/>
    <col min="11533" max="11533" width="4.109375" style="635" customWidth="1"/>
    <col min="11534" max="11534" width="3.109375" style="635" customWidth="1"/>
    <col min="11535" max="11535" width="4.5546875" style="635" customWidth="1"/>
    <col min="11536" max="11536" width="3.109375" style="635" customWidth="1"/>
    <col min="11537" max="11537" width="3.77734375" style="635" customWidth="1"/>
    <col min="11538" max="11538" width="4.6640625" style="635" customWidth="1"/>
    <col min="11539" max="11539" width="6.44140625" style="635" customWidth="1"/>
    <col min="11540" max="11540" width="4.33203125" style="635" customWidth="1"/>
    <col min="11541" max="11541" width="4.88671875" style="635" customWidth="1"/>
    <col min="11542" max="11542" width="4.6640625" style="635" customWidth="1"/>
    <col min="11543" max="11543" width="5.33203125" style="635" customWidth="1"/>
    <col min="11544" max="11544" width="7.21875" style="635"/>
    <col min="11545" max="11545" width="9.44140625" style="635" customWidth="1"/>
    <col min="11546" max="11549" width="10.6640625" style="635" customWidth="1"/>
    <col min="11550" max="11550" width="4.33203125" style="635" customWidth="1"/>
    <col min="11551" max="11776" width="7.21875" style="635"/>
    <col min="11777" max="11777" width="2.44140625" style="635" customWidth="1"/>
    <col min="11778" max="11778" width="10.109375" style="635" customWidth="1"/>
    <col min="11779" max="11779" width="8.44140625" style="635" customWidth="1"/>
    <col min="11780" max="11780" width="8.88671875" style="635" customWidth="1"/>
    <col min="11781" max="11781" width="5.88671875" style="635" customWidth="1"/>
    <col min="11782" max="11782" width="5.33203125" style="635" customWidth="1"/>
    <col min="11783" max="11783" width="9.109375" style="635" customWidth="1"/>
    <col min="11784" max="11784" width="5.109375" style="635" customWidth="1"/>
    <col min="11785" max="11785" width="9.44140625" style="635" customWidth="1"/>
    <col min="11786" max="11786" width="6.33203125" style="635" customWidth="1"/>
    <col min="11787" max="11787" width="7.21875" style="635"/>
    <col min="11788" max="11788" width="2.88671875" style="635" customWidth="1"/>
    <col min="11789" max="11789" width="4.109375" style="635" customWidth="1"/>
    <col min="11790" max="11790" width="3.109375" style="635" customWidth="1"/>
    <col min="11791" max="11791" width="4.5546875" style="635" customWidth="1"/>
    <col min="11792" max="11792" width="3.109375" style="635" customWidth="1"/>
    <col min="11793" max="11793" width="3.77734375" style="635" customWidth="1"/>
    <col min="11794" max="11794" width="4.6640625" style="635" customWidth="1"/>
    <col min="11795" max="11795" width="6.44140625" style="635" customWidth="1"/>
    <col min="11796" max="11796" width="4.33203125" style="635" customWidth="1"/>
    <col min="11797" max="11797" width="4.88671875" style="635" customWidth="1"/>
    <col min="11798" max="11798" width="4.6640625" style="635" customWidth="1"/>
    <col min="11799" max="11799" width="5.33203125" style="635" customWidth="1"/>
    <col min="11800" max="11800" width="7.21875" style="635"/>
    <col min="11801" max="11801" width="9.44140625" style="635" customWidth="1"/>
    <col min="11802" max="11805" width="10.6640625" style="635" customWidth="1"/>
    <col min="11806" max="11806" width="4.33203125" style="635" customWidth="1"/>
    <col min="11807" max="12032" width="7.21875" style="635"/>
    <col min="12033" max="12033" width="2.44140625" style="635" customWidth="1"/>
    <col min="12034" max="12034" width="10.109375" style="635" customWidth="1"/>
    <col min="12035" max="12035" width="8.44140625" style="635" customWidth="1"/>
    <col min="12036" max="12036" width="8.88671875" style="635" customWidth="1"/>
    <col min="12037" max="12037" width="5.88671875" style="635" customWidth="1"/>
    <col min="12038" max="12038" width="5.33203125" style="635" customWidth="1"/>
    <col min="12039" max="12039" width="9.109375" style="635" customWidth="1"/>
    <col min="12040" max="12040" width="5.109375" style="635" customWidth="1"/>
    <col min="12041" max="12041" width="9.44140625" style="635" customWidth="1"/>
    <col min="12042" max="12042" width="6.33203125" style="635" customWidth="1"/>
    <col min="12043" max="12043" width="7.21875" style="635"/>
    <col min="12044" max="12044" width="2.88671875" style="635" customWidth="1"/>
    <col min="12045" max="12045" width="4.109375" style="635" customWidth="1"/>
    <col min="12046" max="12046" width="3.109375" style="635" customWidth="1"/>
    <col min="12047" max="12047" width="4.5546875" style="635" customWidth="1"/>
    <col min="12048" max="12048" width="3.109375" style="635" customWidth="1"/>
    <col min="12049" max="12049" width="3.77734375" style="635" customWidth="1"/>
    <col min="12050" max="12050" width="4.6640625" style="635" customWidth="1"/>
    <col min="12051" max="12051" width="6.44140625" style="635" customWidth="1"/>
    <col min="12052" max="12052" width="4.33203125" style="635" customWidth="1"/>
    <col min="12053" max="12053" width="4.88671875" style="635" customWidth="1"/>
    <col min="12054" max="12054" width="4.6640625" style="635" customWidth="1"/>
    <col min="12055" max="12055" width="5.33203125" style="635" customWidth="1"/>
    <col min="12056" max="12056" width="7.21875" style="635"/>
    <col min="12057" max="12057" width="9.44140625" style="635" customWidth="1"/>
    <col min="12058" max="12061" width="10.6640625" style="635" customWidth="1"/>
    <col min="12062" max="12062" width="4.33203125" style="635" customWidth="1"/>
    <col min="12063" max="12288" width="7.21875" style="635"/>
    <col min="12289" max="12289" width="2.44140625" style="635" customWidth="1"/>
    <col min="12290" max="12290" width="10.109375" style="635" customWidth="1"/>
    <col min="12291" max="12291" width="8.44140625" style="635" customWidth="1"/>
    <col min="12292" max="12292" width="8.88671875" style="635" customWidth="1"/>
    <col min="12293" max="12293" width="5.88671875" style="635" customWidth="1"/>
    <col min="12294" max="12294" width="5.33203125" style="635" customWidth="1"/>
    <col min="12295" max="12295" width="9.109375" style="635" customWidth="1"/>
    <col min="12296" max="12296" width="5.109375" style="635" customWidth="1"/>
    <col min="12297" max="12297" width="9.44140625" style="635" customWidth="1"/>
    <col min="12298" max="12298" width="6.33203125" style="635" customWidth="1"/>
    <col min="12299" max="12299" width="7.21875" style="635"/>
    <col min="12300" max="12300" width="2.88671875" style="635" customWidth="1"/>
    <col min="12301" max="12301" width="4.109375" style="635" customWidth="1"/>
    <col min="12302" max="12302" width="3.109375" style="635" customWidth="1"/>
    <col min="12303" max="12303" width="4.5546875" style="635" customWidth="1"/>
    <col min="12304" max="12304" width="3.109375" style="635" customWidth="1"/>
    <col min="12305" max="12305" width="3.77734375" style="635" customWidth="1"/>
    <col min="12306" max="12306" width="4.6640625" style="635" customWidth="1"/>
    <col min="12307" max="12307" width="6.44140625" style="635" customWidth="1"/>
    <col min="12308" max="12308" width="4.33203125" style="635" customWidth="1"/>
    <col min="12309" max="12309" width="4.88671875" style="635" customWidth="1"/>
    <col min="12310" max="12310" width="4.6640625" style="635" customWidth="1"/>
    <col min="12311" max="12311" width="5.33203125" style="635" customWidth="1"/>
    <col min="12312" max="12312" width="7.21875" style="635"/>
    <col min="12313" max="12313" width="9.44140625" style="635" customWidth="1"/>
    <col min="12314" max="12317" width="10.6640625" style="635" customWidth="1"/>
    <col min="12318" max="12318" width="4.33203125" style="635" customWidth="1"/>
    <col min="12319" max="12544" width="7.21875" style="635"/>
    <col min="12545" max="12545" width="2.44140625" style="635" customWidth="1"/>
    <col min="12546" max="12546" width="10.109375" style="635" customWidth="1"/>
    <col min="12547" max="12547" width="8.44140625" style="635" customWidth="1"/>
    <col min="12548" max="12548" width="8.88671875" style="635" customWidth="1"/>
    <col min="12549" max="12549" width="5.88671875" style="635" customWidth="1"/>
    <col min="12550" max="12550" width="5.33203125" style="635" customWidth="1"/>
    <col min="12551" max="12551" width="9.109375" style="635" customWidth="1"/>
    <col min="12552" max="12552" width="5.109375" style="635" customWidth="1"/>
    <col min="12553" max="12553" width="9.44140625" style="635" customWidth="1"/>
    <col min="12554" max="12554" width="6.33203125" style="635" customWidth="1"/>
    <col min="12555" max="12555" width="7.21875" style="635"/>
    <col min="12556" max="12556" width="2.88671875" style="635" customWidth="1"/>
    <col min="12557" max="12557" width="4.109375" style="635" customWidth="1"/>
    <col min="12558" max="12558" width="3.109375" style="635" customWidth="1"/>
    <col min="12559" max="12559" width="4.5546875" style="635" customWidth="1"/>
    <col min="12560" max="12560" width="3.109375" style="635" customWidth="1"/>
    <col min="12561" max="12561" width="3.77734375" style="635" customWidth="1"/>
    <col min="12562" max="12562" width="4.6640625" style="635" customWidth="1"/>
    <col min="12563" max="12563" width="6.44140625" style="635" customWidth="1"/>
    <col min="12564" max="12564" width="4.33203125" style="635" customWidth="1"/>
    <col min="12565" max="12565" width="4.88671875" style="635" customWidth="1"/>
    <col min="12566" max="12566" width="4.6640625" style="635" customWidth="1"/>
    <col min="12567" max="12567" width="5.33203125" style="635" customWidth="1"/>
    <col min="12568" max="12568" width="7.21875" style="635"/>
    <col min="12569" max="12569" width="9.44140625" style="635" customWidth="1"/>
    <col min="12570" max="12573" width="10.6640625" style="635" customWidth="1"/>
    <col min="12574" max="12574" width="4.33203125" style="635" customWidth="1"/>
    <col min="12575" max="12800" width="7.21875" style="635"/>
    <col min="12801" max="12801" width="2.44140625" style="635" customWidth="1"/>
    <col min="12802" max="12802" width="10.109375" style="635" customWidth="1"/>
    <col min="12803" max="12803" width="8.44140625" style="635" customWidth="1"/>
    <col min="12804" max="12804" width="8.88671875" style="635" customWidth="1"/>
    <col min="12805" max="12805" width="5.88671875" style="635" customWidth="1"/>
    <col min="12806" max="12806" width="5.33203125" style="635" customWidth="1"/>
    <col min="12807" max="12807" width="9.109375" style="635" customWidth="1"/>
    <col min="12808" max="12808" width="5.109375" style="635" customWidth="1"/>
    <col min="12809" max="12809" width="9.44140625" style="635" customWidth="1"/>
    <col min="12810" max="12810" width="6.33203125" style="635" customWidth="1"/>
    <col min="12811" max="12811" width="7.21875" style="635"/>
    <col min="12812" max="12812" width="2.88671875" style="635" customWidth="1"/>
    <col min="12813" max="12813" width="4.109375" style="635" customWidth="1"/>
    <col min="12814" max="12814" width="3.109375" style="635" customWidth="1"/>
    <col min="12815" max="12815" width="4.5546875" style="635" customWidth="1"/>
    <col min="12816" max="12816" width="3.109375" style="635" customWidth="1"/>
    <col min="12817" max="12817" width="3.77734375" style="635" customWidth="1"/>
    <col min="12818" max="12818" width="4.6640625" style="635" customWidth="1"/>
    <col min="12819" max="12819" width="6.44140625" style="635" customWidth="1"/>
    <col min="12820" max="12820" width="4.33203125" style="635" customWidth="1"/>
    <col min="12821" max="12821" width="4.88671875" style="635" customWidth="1"/>
    <col min="12822" max="12822" width="4.6640625" style="635" customWidth="1"/>
    <col min="12823" max="12823" width="5.33203125" style="635" customWidth="1"/>
    <col min="12824" max="12824" width="7.21875" style="635"/>
    <col min="12825" max="12825" width="9.44140625" style="635" customWidth="1"/>
    <col min="12826" max="12829" width="10.6640625" style="635" customWidth="1"/>
    <col min="12830" max="12830" width="4.33203125" style="635" customWidth="1"/>
    <col min="12831" max="13056" width="7.21875" style="635"/>
    <col min="13057" max="13057" width="2.44140625" style="635" customWidth="1"/>
    <col min="13058" max="13058" width="10.109375" style="635" customWidth="1"/>
    <col min="13059" max="13059" width="8.44140625" style="635" customWidth="1"/>
    <col min="13060" max="13060" width="8.88671875" style="635" customWidth="1"/>
    <col min="13061" max="13061" width="5.88671875" style="635" customWidth="1"/>
    <col min="13062" max="13062" width="5.33203125" style="635" customWidth="1"/>
    <col min="13063" max="13063" width="9.109375" style="635" customWidth="1"/>
    <col min="13064" max="13064" width="5.109375" style="635" customWidth="1"/>
    <col min="13065" max="13065" width="9.44140625" style="635" customWidth="1"/>
    <col min="13066" max="13066" width="6.33203125" style="635" customWidth="1"/>
    <col min="13067" max="13067" width="7.21875" style="635"/>
    <col min="13068" max="13068" width="2.88671875" style="635" customWidth="1"/>
    <col min="13069" max="13069" width="4.109375" style="635" customWidth="1"/>
    <col min="13070" max="13070" width="3.109375" style="635" customWidth="1"/>
    <col min="13071" max="13071" width="4.5546875" style="635" customWidth="1"/>
    <col min="13072" max="13072" width="3.109375" style="635" customWidth="1"/>
    <col min="13073" max="13073" width="3.77734375" style="635" customWidth="1"/>
    <col min="13074" max="13074" width="4.6640625" style="635" customWidth="1"/>
    <col min="13075" max="13075" width="6.44140625" style="635" customWidth="1"/>
    <col min="13076" max="13076" width="4.33203125" style="635" customWidth="1"/>
    <col min="13077" max="13077" width="4.88671875" style="635" customWidth="1"/>
    <col min="13078" max="13078" width="4.6640625" style="635" customWidth="1"/>
    <col min="13079" max="13079" width="5.33203125" style="635" customWidth="1"/>
    <col min="13080" max="13080" width="7.21875" style="635"/>
    <col min="13081" max="13081" width="9.44140625" style="635" customWidth="1"/>
    <col min="13082" max="13085" width="10.6640625" style="635" customWidth="1"/>
    <col min="13086" max="13086" width="4.33203125" style="635" customWidth="1"/>
    <col min="13087" max="13312" width="7.21875" style="635"/>
    <col min="13313" max="13313" width="2.44140625" style="635" customWidth="1"/>
    <col min="13314" max="13314" width="10.109375" style="635" customWidth="1"/>
    <col min="13315" max="13315" width="8.44140625" style="635" customWidth="1"/>
    <col min="13316" max="13316" width="8.88671875" style="635" customWidth="1"/>
    <col min="13317" max="13317" width="5.88671875" style="635" customWidth="1"/>
    <col min="13318" max="13318" width="5.33203125" style="635" customWidth="1"/>
    <col min="13319" max="13319" width="9.109375" style="635" customWidth="1"/>
    <col min="13320" max="13320" width="5.109375" style="635" customWidth="1"/>
    <col min="13321" max="13321" width="9.44140625" style="635" customWidth="1"/>
    <col min="13322" max="13322" width="6.33203125" style="635" customWidth="1"/>
    <col min="13323" max="13323" width="7.21875" style="635"/>
    <col min="13324" max="13324" width="2.88671875" style="635" customWidth="1"/>
    <col min="13325" max="13325" width="4.109375" style="635" customWidth="1"/>
    <col min="13326" max="13326" width="3.109375" style="635" customWidth="1"/>
    <col min="13327" max="13327" width="4.5546875" style="635" customWidth="1"/>
    <col min="13328" max="13328" width="3.109375" style="635" customWidth="1"/>
    <col min="13329" max="13329" width="3.77734375" style="635" customWidth="1"/>
    <col min="13330" max="13330" width="4.6640625" style="635" customWidth="1"/>
    <col min="13331" max="13331" width="6.44140625" style="635" customWidth="1"/>
    <col min="13332" max="13332" width="4.33203125" style="635" customWidth="1"/>
    <col min="13333" max="13333" width="4.88671875" style="635" customWidth="1"/>
    <col min="13334" max="13334" width="4.6640625" style="635" customWidth="1"/>
    <col min="13335" max="13335" width="5.33203125" style="635" customWidth="1"/>
    <col min="13336" max="13336" width="7.21875" style="635"/>
    <col min="13337" max="13337" width="9.44140625" style="635" customWidth="1"/>
    <col min="13338" max="13341" width="10.6640625" style="635" customWidth="1"/>
    <col min="13342" max="13342" width="4.33203125" style="635" customWidth="1"/>
    <col min="13343" max="13568" width="7.21875" style="635"/>
    <col min="13569" max="13569" width="2.44140625" style="635" customWidth="1"/>
    <col min="13570" max="13570" width="10.109375" style="635" customWidth="1"/>
    <col min="13571" max="13571" width="8.44140625" style="635" customWidth="1"/>
    <col min="13572" max="13572" width="8.88671875" style="635" customWidth="1"/>
    <col min="13573" max="13573" width="5.88671875" style="635" customWidth="1"/>
    <col min="13574" max="13574" width="5.33203125" style="635" customWidth="1"/>
    <col min="13575" max="13575" width="9.109375" style="635" customWidth="1"/>
    <col min="13576" max="13576" width="5.109375" style="635" customWidth="1"/>
    <col min="13577" max="13577" width="9.44140625" style="635" customWidth="1"/>
    <col min="13578" max="13578" width="6.33203125" style="635" customWidth="1"/>
    <col min="13579" max="13579" width="7.21875" style="635"/>
    <col min="13580" max="13580" width="2.88671875" style="635" customWidth="1"/>
    <col min="13581" max="13581" width="4.109375" style="635" customWidth="1"/>
    <col min="13582" max="13582" width="3.109375" style="635" customWidth="1"/>
    <col min="13583" max="13583" width="4.5546875" style="635" customWidth="1"/>
    <col min="13584" max="13584" width="3.109375" style="635" customWidth="1"/>
    <col min="13585" max="13585" width="3.77734375" style="635" customWidth="1"/>
    <col min="13586" max="13586" width="4.6640625" style="635" customWidth="1"/>
    <col min="13587" max="13587" width="6.44140625" style="635" customWidth="1"/>
    <col min="13588" max="13588" width="4.33203125" style="635" customWidth="1"/>
    <col min="13589" max="13589" width="4.88671875" style="635" customWidth="1"/>
    <col min="13590" max="13590" width="4.6640625" style="635" customWidth="1"/>
    <col min="13591" max="13591" width="5.33203125" style="635" customWidth="1"/>
    <col min="13592" max="13592" width="7.21875" style="635"/>
    <col min="13593" max="13593" width="9.44140625" style="635" customWidth="1"/>
    <col min="13594" max="13597" width="10.6640625" style="635" customWidth="1"/>
    <col min="13598" max="13598" width="4.33203125" style="635" customWidth="1"/>
    <col min="13599" max="13824" width="7.21875" style="635"/>
    <col min="13825" max="13825" width="2.44140625" style="635" customWidth="1"/>
    <col min="13826" max="13826" width="10.109375" style="635" customWidth="1"/>
    <col min="13827" max="13827" width="8.44140625" style="635" customWidth="1"/>
    <col min="13828" max="13828" width="8.88671875" style="635" customWidth="1"/>
    <col min="13829" max="13829" width="5.88671875" style="635" customWidth="1"/>
    <col min="13830" max="13830" width="5.33203125" style="635" customWidth="1"/>
    <col min="13831" max="13831" width="9.109375" style="635" customWidth="1"/>
    <col min="13832" max="13832" width="5.109375" style="635" customWidth="1"/>
    <col min="13833" max="13833" width="9.44140625" style="635" customWidth="1"/>
    <col min="13834" max="13834" width="6.33203125" style="635" customWidth="1"/>
    <col min="13835" max="13835" width="7.21875" style="635"/>
    <col min="13836" max="13836" width="2.88671875" style="635" customWidth="1"/>
    <col min="13837" max="13837" width="4.109375" style="635" customWidth="1"/>
    <col min="13838" max="13838" width="3.109375" style="635" customWidth="1"/>
    <col min="13839" max="13839" width="4.5546875" style="635" customWidth="1"/>
    <col min="13840" max="13840" width="3.109375" style="635" customWidth="1"/>
    <col min="13841" max="13841" width="3.77734375" style="635" customWidth="1"/>
    <col min="13842" max="13842" width="4.6640625" style="635" customWidth="1"/>
    <col min="13843" max="13843" width="6.44140625" style="635" customWidth="1"/>
    <col min="13844" max="13844" width="4.33203125" style="635" customWidth="1"/>
    <col min="13845" max="13845" width="4.88671875" style="635" customWidth="1"/>
    <col min="13846" max="13846" width="4.6640625" style="635" customWidth="1"/>
    <col min="13847" max="13847" width="5.33203125" style="635" customWidth="1"/>
    <col min="13848" max="13848" width="7.21875" style="635"/>
    <col min="13849" max="13849" width="9.44140625" style="635" customWidth="1"/>
    <col min="13850" max="13853" width="10.6640625" style="635" customWidth="1"/>
    <col min="13854" max="13854" width="4.33203125" style="635" customWidth="1"/>
    <col min="13855" max="14080" width="7.21875" style="635"/>
    <col min="14081" max="14081" width="2.44140625" style="635" customWidth="1"/>
    <col min="14082" max="14082" width="10.109375" style="635" customWidth="1"/>
    <col min="14083" max="14083" width="8.44140625" style="635" customWidth="1"/>
    <col min="14084" max="14084" width="8.88671875" style="635" customWidth="1"/>
    <col min="14085" max="14085" width="5.88671875" style="635" customWidth="1"/>
    <col min="14086" max="14086" width="5.33203125" style="635" customWidth="1"/>
    <col min="14087" max="14087" width="9.109375" style="635" customWidth="1"/>
    <col min="14088" max="14088" width="5.109375" style="635" customWidth="1"/>
    <col min="14089" max="14089" width="9.44140625" style="635" customWidth="1"/>
    <col min="14090" max="14090" width="6.33203125" style="635" customWidth="1"/>
    <col min="14091" max="14091" width="7.21875" style="635"/>
    <col min="14092" max="14092" width="2.88671875" style="635" customWidth="1"/>
    <col min="14093" max="14093" width="4.109375" style="635" customWidth="1"/>
    <col min="14094" max="14094" width="3.109375" style="635" customWidth="1"/>
    <col min="14095" max="14095" width="4.5546875" style="635" customWidth="1"/>
    <col min="14096" max="14096" width="3.109375" style="635" customWidth="1"/>
    <col min="14097" max="14097" width="3.77734375" style="635" customWidth="1"/>
    <col min="14098" max="14098" width="4.6640625" style="635" customWidth="1"/>
    <col min="14099" max="14099" width="6.44140625" style="635" customWidth="1"/>
    <col min="14100" max="14100" width="4.33203125" style="635" customWidth="1"/>
    <col min="14101" max="14101" width="4.88671875" style="635" customWidth="1"/>
    <col min="14102" max="14102" width="4.6640625" style="635" customWidth="1"/>
    <col min="14103" max="14103" width="5.33203125" style="635" customWidth="1"/>
    <col min="14104" max="14104" width="7.21875" style="635"/>
    <col min="14105" max="14105" width="9.44140625" style="635" customWidth="1"/>
    <col min="14106" max="14109" width="10.6640625" style="635" customWidth="1"/>
    <col min="14110" max="14110" width="4.33203125" style="635" customWidth="1"/>
    <col min="14111" max="14336" width="7.21875" style="635"/>
    <col min="14337" max="14337" width="2.44140625" style="635" customWidth="1"/>
    <col min="14338" max="14338" width="10.109375" style="635" customWidth="1"/>
    <col min="14339" max="14339" width="8.44140625" style="635" customWidth="1"/>
    <col min="14340" max="14340" width="8.88671875" style="635" customWidth="1"/>
    <col min="14341" max="14341" width="5.88671875" style="635" customWidth="1"/>
    <col min="14342" max="14342" width="5.33203125" style="635" customWidth="1"/>
    <col min="14343" max="14343" width="9.109375" style="635" customWidth="1"/>
    <col min="14344" max="14344" width="5.109375" style="635" customWidth="1"/>
    <col min="14345" max="14345" width="9.44140625" style="635" customWidth="1"/>
    <col min="14346" max="14346" width="6.33203125" style="635" customWidth="1"/>
    <col min="14347" max="14347" width="7.21875" style="635"/>
    <col min="14348" max="14348" width="2.88671875" style="635" customWidth="1"/>
    <col min="14349" max="14349" width="4.109375" style="635" customWidth="1"/>
    <col min="14350" max="14350" width="3.109375" style="635" customWidth="1"/>
    <col min="14351" max="14351" width="4.5546875" style="635" customWidth="1"/>
    <col min="14352" max="14352" width="3.109375" style="635" customWidth="1"/>
    <col min="14353" max="14353" width="3.77734375" style="635" customWidth="1"/>
    <col min="14354" max="14354" width="4.6640625" style="635" customWidth="1"/>
    <col min="14355" max="14355" width="6.44140625" style="635" customWidth="1"/>
    <col min="14356" max="14356" width="4.33203125" style="635" customWidth="1"/>
    <col min="14357" max="14357" width="4.88671875" style="635" customWidth="1"/>
    <col min="14358" max="14358" width="4.6640625" style="635" customWidth="1"/>
    <col min="14359" max="14359" width="5.33203125" style="635" customWidth="1"/>
    <col min="14360" max="14360" width="7.21875" style="635"/>
    <col min="14361" max="14361" width="9.44140625" style="635" customWidth="1"/>
    <col min="14362" max="14365" width="10.6640625" style="635" customWidth="1"/>
    <col min="14366" max="14366" width="4.33203125" style="635" customWidth="1"/>
    <col min="14367" max="14592" width="7.21875" style="635"/>
    <col min="14593" max="14593" width="2.44140625" style="635" customWidth="1"/>
    <col min="14594" max="14594" width="10.109375" style="635" customWidth="1"/>
    <col min="14595" max="14595" width="8.44140625" style="635" customWidth="1"/>
    <col min="14596" max="14596" width="8.88671875" style="635" customWidth="1"/>
    <col min="14597" max="14597" width="5.88671875" style="635" customWidth="1"/>
    <col min="14598" max="14598" width="5.33203125" style="635" customWidth="1"/>
    <col min="14599" max="14599" width="9.109375" style="635" customWidth="1"/>
    <col min="14600" max="14600" width="5.109375" style="635" customWidth="1"/>
    <col min="14601" max="14601" width="9.44140625" style="635" customWidth="1"/>
    <col min="14602" max="14602" width="6.33203125" style="635" customWidth="1"/>
    <col min="14603" max="14603" width="7.21875" style="635"/>
    <col min="14604" max="14604" width="2.88671875" style="635" customWidth="1"/>
    <col min="14605" max="14605" width="4.109375" style="635" customWidth="1"/>
    <col min="14606" max="14606" width="3.109375" style="635" customWidth="1"/>
    <col min="14607" max="14607" width="4.5546875" style="635" customWidth="1"/>
    <col min="14608" max="14608" width="3.109375" style="635" customWidth="1"/>
    <col min="14609" max="14609" width="3.77734375" style="635" customWidth="1"/>
    <col min="14610" max="14610" width="4.6640625" style="635" customWidth="1"/>
    <col min="14611" max="14611" width="6.44140625" style="635" customWidth="1"/>
    <col min="14612" max="14612" width="4.33203125" style="635" customWidth="1"/>
    <col min="14613" max="14613" width="4.88671875" style="635" customWidth="1"/>
    <col min="14614" max="14614" width="4.6640625" style="635" customWidth="1"/>
    <col min="14615" max="14615" width="5.33203125" style="635" customWidth="1"/>
    <col min="14616" max="14616" width="7.21875" style="635"/>
    <col min="14617" max="14617" width="9.44140625" style="635" customWidth="1"/>
    <col min="14618" max="14621" width="10.6640625" style="635" customWidth="1"/>
    <col min="14622" max="14622" width="4.33203125" style="635" customWidth="1"/>
    <col min="14623" max="14848" width="7.21875" style="635"/>
    <col min="14849" max="14849" width="2.44140625" style="635" customWidth="1"/>
    <col min="14850" max="14850" width="10.109375" style="635" customWidth="1"/>
    <col min="14851" max="14851" width="8.44140625" style="635" customWidth="1"/>
    <col min="14852" max="14852" width="8.88671875" style="635" customWidth="1"/>
    <col min="14853" max="14853" width="5.88671875" style="635" customWidth="1"/>
    <col min="14854" max="14854" width="5.33203125" style="635" customWidth="1"/>
    <col min="14855" max="14855" width="9.109375" style="635" customWidth="1"/>
    <col min="14856" max="14856" width="5.109375" style="635" customWidth="1"/>
    <col min="14857" max="14857" width="9.44140625" style="635" customWidth="1"/>
    <col min="14858" max="14858" width="6.33203125" style="635" customWidth="1"/>
    <col min="14859" max="14859" width="7.21875" style="635"/>
    <col min="14860" max="14860" width="2.88671875" style="635" customWidth="1"/>
    <col min="14861" max="14861" width="4.109375" style="635" customWidth="1"/>
    <col min="14862" max="14862" width="3.109375" style="635" customWidth="1"/>
    <col min="14863" max="14863" width="4.5546875" style="635" customWidth="1"/>
    <col min="14864" max="14864" width="3.109375" style="635" customWidth="1"/>
    <col min="14865" max="14865" width="3.77734375" style="635" customWidth="1"/>
    <col min="14866" max="14866" width="4.6640625" style="635" customWidth="1"/>
    <col min="14867" max="14867" width="6.44140625" style="635" customWidth="1"/>
    <col min="14868" max="14868" width="4.33203125" style="635" customWidth="1"/>
    <col min="14869" max="14869" width="4.88671875" style="635" customWidth="1"/>
    <col min="14870" max="14870" width="4.6640625" style="635" customWidth="1"/>
    <col min="14871" max="14871" width="5.33203125" style="635" customWidth="1"/>
    <col min="14872" max="14872" width="7.21875" style="635"/>
    <col min="14873" max="14873" width="9.44140625" style="635" customWidth="1"/>
    <col min="14874" max="14877" width="10.6640625" style="635" customWidth="1"/>
    <col min="14878" max="14878" width="4.33203125" style="635" customWidth="1"/>
    <col min="14879" max="15104" width="7.21875" style="635"/>
    <col min="15105" max="15105" width="2.44140625" style="635" customWidth="1"/>
    <col min="15106" max="15106" width="10.109375" style="635" customWidth="1"/>
    <col min="15107" max="15107" width="8.44140625" style="635" customWidth="1"/>
    <col min="15108" max="15108" width="8.88671875" style="635" customWidth="1"/>
    <col min="15109" max="15109" width="5.88671875" style="635" customWidth="1"/>
    <col min="15110" max="15110" width="5.33203125" style="635" customWidth="1"/>
    <col min="15111" max="15111" width="9.109375" style="635" customWidth="1"/>
    <col min="15112" max="15112" width="5.109375" style="635" customWidth="1"/>
    <col min="15113" max="15113" width="9.44140625" style="635" customWidth="1"/>
    <col min="15114" max="15114" width="6.33203125" style="635" customWidth="1"/>
    <col min="15115" max="15115" width="7.21875" style="635"/>
    <col min="15116" max="15116" width="2.88671875" style="635" customWidth="1"/>
    <col min="15117" max="15117" width="4.109375" style="635" customWidth="1"/>
    <col min="15118" max="15118" width="3.109375" style="635" customWidth="1"/>
    <col min="15119" max="15119" width="4.5546875" style="635" customWidth="1"/>
    <col min="15120" max="15120" width="3.109375" style="635" customWidth="1"/>
    <col min="15121" max="15121" width="3.77734375" style="635" customWidth="1"/>
    <col min="15122" max="15122" width="4.6640625" style="635" customWidth="1"/>
    <col min="15123" max="15123" width="6.44140625" style="635" customWidth="1"/>
    <col min="15124" max="15124" width="4.33203125" style="635" customWidth="1"/>
    <col min="15125" max="15125" width="4.88671875" style="635" customWidth="1"/>
    <col min="15126" max="15126" width="4.6640625" style="635" customWidth="1"/>
    <col min="15127" max="15127" width="5.33203125" style="635" customWidth="1"/>
    <col min="15128" max="15128" width="7.21875" style="635"/>
    <col min="15129" max="15129" width="9.44140625" style="635" customWidth="1"/>
    <col min="15130" max="15133" width="10.6640625" style="635" customWidth="1"/>
    <col min="15134" max="15134" width="4.33203125" style="635" customWidth="1"/>
    <col min="15135" max="15360" width="7.21875" style="635"/>
    <col min="15361" max="15361" width="2.44140625" style="635" customWidth="1"/>
    <col min="15362" max="15362" width="10.109375" style="635" customWidth="1"/>
    <col min="15363" max="15363" width="8.44140625" style="635" customWidth="1"/>
    <col min="15364" max="15364" width="8.88671875" style="635" customWidth="1"/>
    <col min="15365" max="15365" width="5.88671875" style="635" customWidth="1"/>
    <col min="15366" max="15366" width="5.33203125" style="635" customWidth="1"/>
    <col min="15367" max="15367" width="9.109375" style="635" customWidth="1"/>
    <col min="15368" max="15368" width="5.109375" style="635" customWidth="1"/>
    <col min="15369" max="15369" width="9.44140625" style="635" customWidth="1"/>
    <col min="15370" max="15370" width="6.33203125" style="635" customWidth="1"/>
    <col min="15371" max="15371" width="7.21875" style="635"/>
    <col min="15372" max="15372" width="2.88671875" style="635" customWidth="1"/>
    <col min="15373" max="15373" width="4.109375" style="635" customWidth="1"/>
    <col min="15374" max="15374" width="3.109375" style="635" customWidth="1"/>
    <col min="15375" max="15375" width="4.5546875" style="635" customWidth="1"/>
    <col min="15376" max="15376" width="3.109375" style="635" customWidth="1"/>
    <col min="15377" max="15377" width="3.77734375" style="635" customWidth="1"/>
    <col min="15378" max="15378" width="4.6640625" style="635" customWidth="1"/>
    <col min="15379" max="15379" width="6.44140625" style="635" customWidth="1"/>
    <col min="15380" max="15380" width="4.33203125" style="635" customWidth="1"/>
    <col min="15381" max="15381" width="4.88671875" style="635" customWidth="1"/>
    <col min="15382" max="15382" width="4.6640625" style="635" customWidth="1"/>
    <col min="15383" max="15383" width="5.33203125" style="635" customWidth="1"/>
    <col min="15384" max="15384" width="7.21875" style="635"/>
    <col min="15385" max="15385" width="9.44140625" style="635" customWidth="1"/>
    <col min="15386" max="15389" width="10.6640625" style="635" customWidth="1"/>
    <col min="15390" max="15390" width="4.33203125" style="635" customWidth="1"/>
    <col min="15391" max="15616" width="7.21875" style="635"/>
    <col min="15617" max="15617" width="2.44140625" style="635" customWidth="1"/>
    <col min="15618" max="15618" width="10.109375" style="635" customWidth="1"/>
    <col min="15619" max="15619" width="8.44140625" style="635" customWidth="1"/>
    <col min="15620" max="15620" width="8.88671875" style="635" customWidth="1"/>
    <col min="15621" max="15621" width="5.88671875" style="635" customWidth="1"/>
    <col min="15622" max="15622" width="5.33203125" style="635" customWidth="1"/>
    <col min="15623" max="15623" width="9.109375" style="635" customWidth="1"/>
    <col min="15624" max="15624" width="5.109375" style="635" customWidth="1"/>
    <col min="15625" max="15625" width="9.44140625" style="635" customWidth="1"/>
    <col min="15626" max="15626" width="6.33203125" style="635" customWidth="1"/>
    <col min="15627" max="15627" width="7.21875" style="635"/>
    <col min="15628" max="15628" width="2.88671875" style="635" customWidth="1"/>
    <col min="15629" max="15629" width="4.109375" style="635" customWidth="1"/>
    <col min="15630" max="15630" width="3.109375" style="635" customWidth="1"/>
    <col min="15631" max="15631" width="4.5546875" style="635" customWidth="1"/>
    <col min="15632" max="15632" width="3.109375" style="635" customWidth="1"/>
    <col min="15633" max="15633" width="3.77734375" style="635" customWidth="1"/>
    <col min="15634" max="15634" width="4.6640625" style="635" customWidth="1"/>
    <col min="15635" max="15635" width="6.44140625" style="635" customWidth="1"/>
    <col min="15636" max="15636" width="4.33203125" style="635" customWidth="1"/>
    <col min="15637" max="15637" width="4.88671875" style="635" customWidth="1"/>
    <col min="15638" max="15638" width="4.6640625" style="635" customWidth="1"/>
    <col min="15639" max="15639" width="5.33203125" style="635" customWidth="1"/>
    <col min="15640" max="15640" width="7.21875" style="635"/>
    <col min="15641" max="15641" width="9.44140625" style="635" customWidth="1"/>
    <col min="15642" max="15645" width="10.6640625" style="635" customWidth="1"/>
    <col min="15646" max="15646" width="4.33203125" style="635" customWidth="1"/>
    <col min="15647" max="15872" width="7.21875" style="635"/>
    <col min="15873" max="15873" width="2.44140625" style="635" customWidth="1"/>
    <col min="15874" max="15874" width="10.109375" style="635" customWidth="1"/>
    <col min="15875" max="15875" width="8.44140625" style="635" customWidth="1"/>
    <col min="15876" max="15876" width="8.88671875" style="635" customWidth="1"/>
    <col min="15877" max="15877" width="5.88671875" style="635" customWidth="1"/>
    <col min="15878" max="15878" width="5.33203125" style="635" customWidth="1"/>
    <col min="15879" max="15879" width="9.109375" style="635" customWidth="1"/>
    <col min="15880" max="15880" width="5.109375" style="635" customWidth="1"/>
    <col min="15881" max="15881" width="9.44140625" style="635" customWidth="1"/>
    <col min="15882" max="15882" width="6.33203125" style="635" customWidth="1"/>
    <col min="15883" max="15883" width="7.21875" style="635"/>
    <col min="15884" max="15884" width="2.88671875" style="635" customWidth="1"/>
    <col min="15885" max="15885" width="4.109375" style="635" customWidth="1"/>
    <col min="15886" max="15886" width="3.109375" style="635" customWidth="1"/>
    <col min="15887" max="15887" width="4.5546875" style="635" customWidth="1"/>
    <col min="15888" max="15888" width="3.109375" style="635" customWidth="1"/>
    <col min="15889" max="15889" width="3.77734375" style="635" customWidth="1"/>
    <col min="15890" max="15890" width="4.6640625" style="635" customWidth="1"/>
    <col min="15891" max="15891" width="6.44140625" style="635" customWidth="1"/>
    <col min="15892" max="15892" width="4.33203125" style="635" customWidth="1"/>
    <col min="15893" max="15893" width="4.88671875" style="635" customWidth="1"/>
    <col min="15894" max="15894" width="4.6640625" style="635" customWidth="1"/>
    <col min="15895" max="15895" width="5.33203125" style="635" customWidth="1"/>
    <col min="15896" max="15896" width="7.21875" style="635"/>
    <col min="15897" max="15897" width="9.44140625" style="635" customWidth="1"/>
    <col min="15898" max="15901" width="10.6640625" style="635" customWidth="1"/>
    <col min="15902" max="15902" width="4.33203125" style="635" customWidth="1"/>
    <col min="15903" max="16128" width="7.21875" style="635"/>
    <col min="16129" max="16129" width="2.44140625" style="635" customWidth="1"/>
    <col min="16130" max="16130" width="10.109375" style="635" customWidth="1"/>
    <col min="16131" max="16131" width="8.44140625" style="635" customWidth="1"/>
    <col min="16132" max="16132" width="8.88671875" style="635" customWidth="1"/>
    <col min="16133" max="16133" width="5.88671875" style="635" customWidth="1"/>
    <col min="16134" max="16134" width="5.33203125" style="635" customWidth="1"/>
    <col min="16135" max="16135" width="9.109375" style="635" customWidth="1"/>
    <col min="16136" max="16136" width="5.109375" style="635" customWidth="1"/>
    <col min="16137" max="16137" width="9.44140625" style="635" customWidth="1"/>
    <col min="16138" max="16138" width="6.33203125" style="635" customWidth="1"/>
    <col min="16139" max="16139" width="7.21875" style="635"/>
    <col min="16140" max="16140" width="2.88671875" style="635" customWidth="1"/>
    <col min="16141" max="16141" width="4.109375" style="635" customWidth="1"/>
    <col min="16142" max="16142" width="3.109375" style="635" customWidth="1"/>
    <col min="16143" max="16143" width="4.5546875" style="635" customWidth="1"/>
    <col min="16144" max="16144" width="3.109375" style="635" customWidth="1"/>
    <col min="16145" max="16145" width="3.77734375" style="635" customWidth="1"/>
    <col min="16146" max="16146" width="4.6640625" style="635" customWidth="1"/>
    <col min="16147" max="16147" width="6.44140625" style="635" customWidth="1"/>
    <col min="16148" max="16148" width="4.33203125" style="635" customWidth="1"/>
    <col min="16149" max="16149" width="4.88671875" style="635" customWidth="1"/>
    <col min="16150" max="16150" width="4.6640625" style="635" customWidth="1"/>
    <col min="16151" max="16151" width="5.33203125" style="635" customWidth="1"/>
    <col min="16152" max="16152" width="7.21875" style="635"/>
    <col min="16153" max="16153" width="9.44140625" style="635" customWidth="1"/>
    <col min="16154" max="16157" width="10.6640625" style="635" customWidth="1"/>
    <col min="16158" max="16158" width="4.33203125" style="635" customWidth="1"/>
    <col min="16159" max="16384" width="7.21875" style="635"/>
  </cols>
  <sheetData>
    <row r="1" spans="1:31" s="583" customFormat="1" ht="23.25" customHeight="1">
      <c r="B1" s="883" t="s">
        <v>615</v>
      </c>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row>
    <row r="2" spans="1:31" s="583" customFormat="1" ht="18.75" customHeight="1">
      <c r="B2" s="871" t="s">
        <v>616</v>
      </c>
      <c r="C2" s="871"/>
      <c r="D2" s="871"/>
      <c r="E2" s="871"/>
      <c r="F2" s="871"/>
      <c r="G2" s="871"/>
      <c r="H2" s="871"/>
      <c r="I2" s="871"/>
      <c r="J2" s="871"/>
      <c r="K2" s="871"/>
      <c r="L2" s="871"/>
      <c r="M2" s="871"/>
      <c r="N2" s="871"/>
      <c r="O2" s="871"/>
      <c r="P2" s="871"/>
      <c r="Q2" s="871"/>
      <c r="R2" s="871"/>
      <c r="S2" s="871"/>
      <c r="T2" s="871"/>
      <c r="U2" s="871"/>
      <c r="V2" s="871"/>
      <c r="W2" s="871"/>
      <c r="X2" s="871"/>
      <c r="Y2" s="871"/>
      <c r="Z2" s="871"/>
      <c r="AA2" s="871"/>
      <c r="AB2" s="871"/>
      <c r="AC2" s="871"/>
      <c r="AD2" s="871"/>
    </row>
    <row r="3" spans="1:31" s="583" customFormat="1" ht="15.75" customHeight="1">
      <c r="C3" s="584"/>
      <c r="D3" s="584"/>
      <c r="E3" s="584"/>
      <c r="F3" s="584"/>
      <c r="G3" s="585"/>
      <c r="H3" s="584"/>
      <c r="I3" s="584"/>
      <c r="J3" s="584"/>
      <c r="K3" s="585"/>
      <c r="L3" s="584"/>
      <c r="M3" s="584"/>
      <c r="N3" s="584"/>
      <c r="O3" s="584"/>
      <c r="P3" s="584"/>
      <c r="Q3" s="584"/>
      <c r="R3" s="584"/>
      <c r="S3" s="584"/>
      <c r="T3" s="584"/>
      <c r="U3" s="584"/>
      <c r="V3" s="584"/>
      <c r="W3" s="584"/>
      <c r="X3" s="584"/>
      <c r="Y3" s="884" t="s">
        <v>617</v>
      </c>
      <c r="Z3" s="884"/>
      <c r="AA3" s="884"/>
      <c r="AB3" s="884"/>
      <c r="AC3" s="884"/>
      <c r="AD3" s="884"/>
    </row>
    <row r="4" spans="1:31" s="587" customFormat="1">
      <c r="A4" s="876" t="s">
        <v>216</v>
      </c>
      <c r="B4" s="876" t="s">
        <v>618</v>
      </c>
      <c r="C4" s="876" t="s">
        <v>619</v>
      </c>
      <c r="D4" s="876" t="s">
        <v>620</v>
      </c>
      <c r="E4" s="876" t="s">
        <v>621</v>
      </c>
      <c r="F4" s="876" t="s">
        <v>622</v>
      </c>
      <c r="G4" s="876"/>
      <c r="H4" s="876" t="s">
        <v>623</v>
      </c>
      <c r="I4" s="876"/>
      <c r="J4" s="876"/>
      <c r="K4" s="876"/>
      <c r="L4" s="876"/>
      <c r="M4" s="876"/>
      <c r="N4" s="876"/>
      <c r="O4" s="876"/>
      <c r="P4" s="876"/>
      <c r="Q4" s="876"/>
      <c r="R4" s="876"/>
      <c r="S4" s="876" t="s">
        <v>624</v>
      </c>
      <c r="T4" s="876" t="s">
        <v>625</v>
      </c>
      <c r="U4" s="876"/>
      <c r="V4" s="876" t="s">
        <v>626</v>
      </c>
      <c r="W4" s="880" t="s">
        <v>627</v>
      </c>
      <c r="X4" s="876" t="s">
        <v>628</v>
      </c>
      <c r="Y4" s="876" t="s">
        <v>629</v>
      </c>
      <c r="Z4" s="876"/>
      <c r="AA4" s="876"/>
      <c r="AB4" s="876"/>
      <c r="AC4" s="876"/>
      <c r="AD4" s="876"/>
    </row>
    <row r="5" spans="1:31" s="587" customFormat="1" ht="39.6" customHeight="1">
      <c r="A5" s="876"/>
      <c r="B5" s="876"/>
      <c r="C5" s="876"/>
      <c r="D5" s="876"/>
      <c r="E5" s="876"/>
      <c r="F5" s="876"/>
      <c r="G5" s="876"/>
      <c r="H5" s="876" t="s">
        <v>192</v>
      </c>
      <c r="I5" s="878"/>
      <c r="J5" s="876" t="s">
        <v>630</v>
      </c>
      <c r="K5" s="876"/>
      <c r="L5" s="876" t="s">
        <v>631</v>
      </c>
      <c r="M5" s="876"/>
      <c r="N5" s="876" t="s">
        <v>632</v>
      </c>
      <c r="O5" s="878"/>
      <c r="P5" s="879" t="s">
        <v>191</v>
      </c>
      <c r="Q5" s="879"/>
      <c r="R5" s="879" t="s">
        <v>633</v>
      </c>
      <c r="S5" s="876"/>
      <c r="T5" s="876"/>
      <c r="U5" s="876"/>
      <c r="V5" s="876"/>
      <c r="W5" s="881"/>
      <c r="X5" s="876"/>
      <c r="Y5" s="876" t="s">
        <v>634</v>
      </c>
      <c r="Z5" s="876" t="s">
        <v>635</v>
      </c>
      <c r="AA5" s="876" t="s">
        <v>636</v>
      </c>
      <c r="AB5" s="876" t="s">
        <v>637</v>
      </c>
      <c r="AC5" s="876" t="s">
        <v>638</v>
      </c>
      <c r="AD5" s="876" t="s">
        <v>639</v>
      </c>
    </row>
    <row r="6" spans="1:31" s="587" customFormat="1" ht="48">
      <c r="A6" s="876"/>
      <c r="B6" s="876"/>
      <c r="C6" s="876"/>
      <c r="D6" s="876"/>
      <c r="E6" s="876"/>
      <c r="F6" s="586" t="s">
        <v>640</v>
      </c>
      <c r="G6" s="589" t="s">
        <v>641</v>
      </c>
      <c r="H6" s="586" t="s">
        <v>203</v>
      </c>
      <c r="I6" s="586" t="s">
        <v>641</v>
      </c>
      <c r="J6" s="586" t="s">
        <v>203</v>
      </c>
      <c r="K6" s="589" t="s">
        <v>641</v>
      </c>
      <c r="L6" s="586" t="s">
        <v>203</v>
      </c>
      <c r="M6" s="586" t="s">
        <v>641</v>
      </c>
      <c r="N6" s="586" t="s">
        <v>640</v>
      </c>
      <c r="O6" s="586" t="s">
        <v>641</v>
      </c>
      <c r="P6" s="586" t="s">
        <v>203</v>
      </c>
      <c r="Q6" s="586" t="s">
        <v>641</v>
      </c>
      <c r="R6" s="879"/>
      <c r="S6" s="876"/>
      <c r="T6" s="586" t="s">
        <v>642</v>
      </c>
      <c r="U6" s="586" t="s">
        <v>643</v>
      </c>
      <c r="V6" s="876"/>
      <c r="W6" s="882"/>
      <c r="X6" s="876"/>
      <c r="Y6" s="876"/>
      <c r="Z6" s="876"/>
      <c r="AA6" s="876"/>
      <c r="AB6" s="876"/>
      <c r="AC6" s="876"/>
      <c r="AD6" s="876"/>
    </row>
    <row r="7" spans="1:31" s="592" customFormat="1" ht="15" customHeight="1">
      <c r="A7" s="590" t="s">
        <v>74</v>
      </c>
      <c r="B7" s="590" t="s">
        <v>75</v>
      </c>
      <c r="C7" s="590">
        <v>1</v>
      </c>
      <c r="D7" s="590">
        <v>2</v>
      </c>
      <c r="E7" s="590">
        <v>3</v>
      </c>
      <c r="F7" s="590">
        <v>4</v>
      </c>
      <c r="G7" s="591">
        <v>5</v>
      </c>
      <c r="H7" s="590">
        <v>6</v>
      </c>
      <c r="I7" s="590">
        <v>7</v>
      </c>
      <c r="J7" s="590">
        <v>8</v>
      </c>
      <c r="K7" s="591">
        <v>9</v>
      </c>
      <c r="L7" s="590">
        <v>10</v>
      </c>
      <c r="M7" s="590">
        <v>11</v>
      </c>
      <c r="N7" s="590">
        <v>12</v>
      </c>
      <c r="O7" s="590">
        <v>13</v>
      </c>
      <c r="P7" s="590">
        <v>14</v>
      </c>
      <c r="Q7" s="590">
        <v>15</v>
      </c>
      <c r="R7" s="590">
        <v>16</v>
      </c>
      <c r="S7" s="590">
        <v>17</v>
      </c>
      <c r="T7" s="590">
        <v>18</v>
      </c>
      <c r="U7" s="590">
        <v>19</v>
      </c>
      <c r="V7" s="590">
        <v>20</v>
      </c>
      <c r="W7" s="590"/>
      <c r="X7" s="590">
        <v>22</v>
      </c>
      <c r="Y7" s="590">
        <v>23</v>
      </c>
      <c r="Z7" s="590">
        <v>24</v>
      </c>
      <c r="AA7" s="590">
        <v>25</v>
      </c>
      <c r="AB7" s="590">
        <v>26</v>
      </c>
      <c r="AC7" s="590">
        <v>27</v>
      </c>
      <c r="AD7" s="590">
        <v>28</v>
      </c>
    </row>
    <row r="8" spans="1:31" s="592" customFormat="1" ht="15" customHeight="1">
      <c r="A8" s="593" t="s">
        <v>644</v>
      </c>
      <c r="B8" s="590"/>
      <c r="C8" s="590"/>
      <c r="D8" s="590"/>
      <c r="E8" s="590"/>
      <c r="F8" s="590"/>
      <c r="G8" s="591"/>
      <c r="H8" s="590"/>
      <c r="I8" s="590"/>
      <c r="J8" s="590"/>
      <c r="K8" s="591"/>
      <c r="L8" s="590"/>
      <c r="M8" s="590"/>
      <c r="N8" s="590"/>
      <c r="O8" s="590"/>
      <c r="P8" s="590"/>
      <c r="Q8" s="590"/>
      <c r="R8" s="590"/>
      <c r="S8" s="590"/>
      <c r="T8" s="590"/>
      <c r="U8" s="590"/>
      <c r="V8" s="590"/>
      <c r="W8" s="590"/>
      <c r="X8" s="590"/>
      <c r="Y8" s="590"/>
      <c r="Z8" s="590"/>
      <c r="AA8" s="590"/>
      <c r="AB8" s="590"/>
      <c r="AC8" s="590"/>
      <c r="AD8" s="590"/>
    </row>
    <row r="9" spans="1:31" s="595" customFormat="1" ht="12">
      <c r="A9" s="588"/>
      <c r="B9" s="588"/>
      <c r="C9" s="594"/>
      <c r="D9" s="594"/>
      <c r="F9" s="586"/>
      <c r="G9" s="589"/>
      <c r="H9" s="588"/>
      <c r="I9" s="589"/>
      <c r="J9" s="588"/>
      <c r="K9" s="596"/>
      <c r="L9" s="588"/>
      <c r="M9" s="588"/>
      <c r="N9" s="588"/>
      <c r="O9" s="588"/>
      <c r="P9" s="588"/>
      <c r="Q9" s="588"/>
      <c r="R9" s="589"/>
      <c r="S9" s="597"/>
      <c r="T9" s="588"/>
      <c r="U9" s="588"/>
      <c r="V9" s="588"/>
      <c r="W9" s="588"/>
      <c r="X9" s="589"/>
      <c r="Y9" s="598"/>
      <c r="Z9" s="598"/>
      <c r="AA9" s="588"/>
      <c r="AB9" s="588"/>
      <c r="AC9" s="588"/>
      <c r="AD9" s="588"/>
    </row>
    <row r="10" spans="1:31" s="592" customFormat="1" ht="25.5" customHeight="1">
      <c r="A10" s="599" t="s">
        <v>646</v>
      </c>
      <c r="B10" s="600"/>
      <c r="C10" s="601"/>
      <c r="D10" s="601"/>
      <c r="E10" s="602"/>
      <c r="F10" s="602"/>
      <c r="G10" s="603"/>
      <c r="H10" s="602"/>
      <c r="I10" s="603"/>
      <c r="J10" s="602"/>
      <c r="K10" s="603"/>
      <c r="L10" s="602"/>
      <c r="M10" s="602"/>
      <c r="N10" s="602"/>
      <c r="O10" s="602"/>
      <c r="P10" s="602"/>
      <c r="Q10" s="602"/>
      <c r="R10" s="603"/>
      <c r="S10" s="604"/>
      <c r="T10" s="602"/>
      <c r="U10" s="602"/>
      <c r="V10" s="602"/>
      <c r="W10" s="602"/>
      <c r="X10" s="603"/>
      <c r="Y10" s="605"/>
      <c r="Z10" s="605"/>
      <c r="AA10" s="605"/>
      <c r="AB10" s="605"/>
      <c r="AC10" s="605"/>
      <c r="AD10" s="605"/>
    </row>
    <row r="11" spans="1:31" s="612" customFormat="1" ht="57" customHeight="1">
      <c r="A11" s="606">
        <v>2</v>
      </c>
      <c r="B11" s="607" t="s">
        <v>648</v>
      </c>
      <c r="C11" s="600" t="s">
        <v>649</v>
      </c>
      <c r="D11" s="601" t="s">
        <v>650</v>
      </c>
      <c r="E11" s="608" t="s">
        <v>651</v>
      </c>
      <c r="F11" s="602">
        <v>4.32</v>
      </c>
      <c r="G11" s="609" t="s">
        <v>652</v>
      </c>
      <c r="H11" s="602">
        <v>0.3</v>
      </c>
      <c r="I11" s="609" t="s">
        <v>653</v>
      </c>
      <c r="J11" s="602"/>
      <c r="K11" s="603"/>
      <c r="L11" s="602"/>
      <c r="M11" s="602"/>
      <c r="N11" s="602"/>
      <c r="O11" s="602"/>
      <c r="P11" s="602"/>
      <c r="Q11" s="602"/>
      <c r="R11" s="603" t="s">
        <v>195</v>
      </c>
      <c r="S11" s="604">
        <f>+(F11+H11+J11+L11+N11+P11+(F11+H11+J11)*R11%)*2340</f>
        <v>13513.5</v>
      </c>
      <c r="T11" s="602">
        <v>38</v>
      </c>
      <c r="U11" s="602">
        <v>11</v>
      </c>
      <c r="V11" s="602" t="s">
        <v>654</v>
      </c>
      <c r="W11" s="610" t="s">
        <v>655</v>
      </c>
      <c r="X11" s="603" t="s">
        <v>645</v>
      </c>
      <c r="Y11" s="611">
        <f>SUM(Z11:AD11)</f>
        <v>1236485.25</v>
      </c>
      <c r="Z11" s="611">
        <f>+S11*57*1</f>
        <v>770269.5</v>
      </c>
      <c r="AA11" s="611">
        <f>+S11*5*4</f>
        <v>270270</v>
      </c>
      <c r="AB11" s="611">
        <f>+S11*5</f>
        <v>67567.5</v>
      </c>
      <c r="AC11" s="611">
        <f>+S11*19*0.5</f>
        <v>128378.25</v>
      </c>
      <c r="AD11" s="611"/>
      <c r="AE11" s="613"/>
    </row>
    <row r="12" spans="1:31" s="592" customFormat="1" ht="29.25" customHeight="1">
      <c r="A12" s="599" t="s">
        <v>656</v>
      </c>
      <c r="B12" s="600"/>
      <c r="C12" s="601"/>
      <c r="D12" s="601"/>
      <c r="E12" s="602"/>
      <c r="F12" s="602"/>
      <c r="G12" s="603"/>
      <c r="H12" s="602"/>
      <c r="I12" s="603"/>
      <c r="J12" s="602"/>
      <c r="K12" s="603"/>
      <c r="L12" s="602"/>
      <c r="M12" s="602"/>
      <c r="N12" s="602"/>
      <c r="O12" s="602"/>
      <c r="P12" s="602"/>
      <c r="Q12" s="602"/>
      <c r="R12" s="603"/>
      <c r="S12" s="604"/>
      <c r="T12" s="602"/>
      <c r="U12" s="602"/>
      <c r="V12" s="602"/>
      <c r="W12" s="614"/>
      <c r="X12" s="603"/>
      <c r="Y12" s="605"/>
      <c r="Z12" s="605"/>
      <c r="AA12" s="605"/>
      <c r="AB12" s="605"/>
      <c r="AC12" s="605"/>
      <c r="AD12" s="605"/>
    </row>
    <row r="13" spans="1:31" s="625" customFormat="1" ht="57" customHeight="1">
      <c r="A13" s="615"/>
      <c r="B13" s="607"/>
      <c r="C13" s="608"/>
      <c r="D13" s="616"/>
      <c r="E13" s="608"/>
      <c r="F13" s="615"/>
      <c r="G13" s="617"/>
      <c r="H13" s="615"/>
      <c r="I13" s="618"/>
      <c r="J13" s="616"/>
      <c r="K13" s="619"/>
      <c r="L13" s="616"/>
      <c r="M13" s="616"/>
      <c r="N13" s="616"/>
      <c r="O13" s="616"/>
      <c r="P13" s="616"/>
      <c r="Q13" s="616"/>
      <c r="R13" s="620"/>
      <c r="S13" s="621"/>
      <c r="T13" s="616"/>
      <c r="U13" s="616"/>
      <c r="V13" s="616"/>
      <c r="W13" s="622"/>
      <c r="X13" s="620"/>
      <c r="Y13" s="623"/>
      <c r="Z13" s="611"/>
      <c r="AA13" s="611"/>
      <c r="AB13" s="611"/>
      <c r="AC13" s="611"/>
      <c r="AD13" s="623"/>
      <c r="AE13" s="624"/>
    </row>
    <row r="14" spans="1:31" s="630" customFormat="1" ht="14.25">
      <c r="A14" s="874" t="s">
        <v>189</v>
      </c>
      <c r="B14" s="874"/>
      <c r="C14" s="874"/>
      <c r="D14" s="874"/>
      <c r="E14" s="874"/>
      <c r="F14" s="874"/>
      <c r="G14" s="874"/>
      <c r="H14" s="874"/>
      <c r="I14" s="626"/>
      <c r="J14" s="627"/>
      <c r="K14" s="626"/>
      <c r="L14" s="627"/>
      <c r="M14" s="627"/>
      <c r="N14" s="627"/>
      <c r="O14" s="627"/>
      <c r="P14" s="627"/>
      <c r="Q14" s="627"/>
      <c r="R14" s="626"/>
      <c r="S14" s="628"/>
      <c r="T14" s="627"/>
      <c r="U14" s="627"/>
      <c r="V14" s="627"/>
      <c r="W14" s="627"/>
      <c r="X14" s="626"/>
      <c r="Y14" s="629">
        <f>SUM(Y9:Y13)</f>
        <v>1236485.25</v>
      </c>
      <c r="Z14" s="629"/>
      <c r="AA14" s="629"/>
      <c r="AB14" s="629"/>
      <c r="AC14" s="629"/>
      <c r="AD14" s="629"/>
    </row>
    <row r="15" spans="1:31" s="631" customFormat="1" ht="21" hidden="1" customHeight="1">
      <c r="B15" s="871" t="s">
        <v>657</v>
      </c>
      <c r="C15" s="871"/>
      <c r="D15" s="871"/>
      <c r="E15" s="871"/>
      <c r="F15" s="871"/>
      <c r="G15" s="871"/>
      <c r="K15" s="632"/>
      <c r="T15" s="875" t="s">
        <v>658</v>
      </c>
      <c r="U15" s="875"/>
      <c r="V15" s="875"/>
      <c r="W15" s="875"/>
      <c r="X15" s="875"/>
      <c r="Y15" s="875"/>
      <c r="Z15" s="875"/>
      <c r="AA15" s="875"/>
      <c r="AB15" s="875"/>
      <c r="AC15" s="875"/>
      <c r="AD15" s="875"/>
    </row>
    <row r="16" spans="1:31" s="633" customFormat="1" ht="18.75" hidden="1">
      <c r="B16" s="877" t="s">
        <v>659</v>
      </c>
      <c r="C16" s="877"/>
      <c r="D16" s="877"/>
      <c r="E16" s="877"/>
      <c r="F16" s="877"/>
      <c r="G16" s="877"/>
      <c r="K16" s="634"/>
      <c r="T16" s="877" t="s">
        <v>660</v>
      </c>
      <c r="U16" s="877"/>
      <c r="V16" s="877"/>
      <c r="W16" s="877"/>
      <c r="X16" s="877"/>
      <c r="Y16" s="877"/>
      <c r="Z16" s="877"/>
      <c r="AA16" s="877"/>
      <c r="AB16" s="877"/>
      <c r="AC16" s="877"/>
      <c r="AD16" s="877"/>
    </row>
    <row r="17" spans="2:30" ht="15.75" hidden="1">
      <c r="B17" s="871" t="s">
        <v>661</v>
      </c>
      <c r="C17" s="871"/>
      <c r="D17" s="871"/>
      <c r="E17" s="871"/>
      <c r="F17" s="871"/>
      <c r="G17" s="871"/>
      <c r="T17" s="871" t="s">
        <v>662</v>
      </c>
      <c r="U17" s="871"/>
      <c r="V17" s="871"/>
      <c r="W17" s="871"/>
      <c r="X17" s="871"/>
      <c r="Y17" s="871"/>
      <c r="Z17" s="871"/>
      <c r="AA17" s="871"/>
      <c r="AB17" s="871"/>
      <c r="AC17" s="871"/>
      <c r="AD17" s="871"/>
    </row>
    <row r="18" spans="2:30" ht="15.75" hidden="1">
      <c r="T18" s="584"/>
      <c r="U18" s="584"/>
      <c r="V18" s="584"/>
      <c r="W18" s="584"/>
      <c r="X18" s="584"/>
      <c r="Y18" s="584"/>
      <c r="Z18" s="584"/>
      <c r="AA18" s="584"/>
      <c r="AB18" s="584"/>
      <c r="AC18" s="584"/>
      <c r="AD18" s="584"/>
    </row>
    <row r="19" spans="2:30" s="637" customFormat="1" ht="15" hidden="1">
      <c r="B19" s="872" t="s">
        <v>663</v>
      </c>
      <c r="C19" s="872"/>
      <c r="G19" s="638"/>
      <c r="K19" s="638"/>
    </row>
    <row r="20" spans="2:30" s="637" customFormat="1" ht="15" hidden="1">
      <c r="B20" s="873" t="s">
        <v>664</v>
      </c>
      <c r="C20" s="873"/>
      <c r="D20" s="873"/>
      <c r="E20" s="873"/>
      <c r="F20" s="873"/>
      <c r="G20" s="873"/>
      <c r="H20" s="873"/>
      <c r="I20" s="873"/>
      <c r="J20" s="873"/>
      <c r="K20" s="873"/>
      <c r="L20" s="873"/>
      <c r="M20" s="873"/>
      <c r="N20" s="873"/>
      <c r="O20" s="873"/>
      <c r="P20" s="873"/>
      <c r="Q20" s="873"/>
      <c r="R20" s="873"/>
      <c r="S20" s="873"/>
    </row>
    <row r="21" spans="2:30" s="637" customFormat="1" ht="15" hidden="1">
      <c r="B21" s="873" t="s">
        <v>665</v>
      </c>
      <c r="C21" s="873"/>
      <c r="D21" s="873"/>
      <c r="E21" s="873"/>
      <c r="F21" s="873"/>
      <c r="G21" s="873"/>
      <c r="H21" s="873"/>
      <c r="I21" s="873"/>
      <c r="J21" s="873"/>
      <c r="K21" s="873"/>
      <c r="L21" s="873"/>
      <c r="M21" s="873"/>
      <c r="N21" s="873"/>
      <c r="O21" s="873"/>
      <c r="P21" s="873"/>
      <c r="Q21" s="873"/>
      <c r="R21" s="873"/>
      <c r="S21" s="873"/>
      <c r="T21" s="873"/>
      <c r="U21" s="639"/>
    </row>
    <row r="22" spans="2:30" s="637" customFormat="1" ht="15" hidden="1">
      <c r="B22" s="873" t="s">
        <v>666</v>
      </c>
      <c r="C22" s="873"/>
      <c r="D22" s="873"/>
      <c r="E22" s="873"/>
      <c r="F22" s="873"/>
      <c r="G22" s="873"/>
      <c r="H22" s="873"/>
      <c r="I22" s="873"/>
      <c r="J22" s="873"/>
      <c r="K22" s="873"/>
      <c r="L22" s="873"/>
      <c r="M22" s="873"/>
      <c r="N22" s="873"/>
      <c r="O22" s="873"/>
      <c r="P22" s="873"/>
      <c r="Q22" s="873"/>
      <c r="R22" s="873"/>
      <c r="S22" s="873"/>
    </row>
    <row r="23" spans="2:30" s="637" customFormat="1" ht="15" hidden="1">
      <c r="B23" s="870" t="s">
        <v>667</v>
      </c>
      <c r="C23" s="870"/>
      <c r="D23" s="870"/>
      <c r="E23" s="870"/>
      <c r="F23" s="870"/>
      <c r="G23" s="870"/>
      <c r="H23" s="870"/>
      <c r="I23" s="870"/>
      <c r="J23" s="870"/>
      <c r="K23" s="870"/>
      <c r="L23" s="870"/>
      <c r="M23" s="870"/>
      <c r="N23" s="870"/>
      <c r="O23" s="870"/>
      <c r="P23" s="870"/>
      <c r="Q23" s="870"/>
      <c r="R23" s="870"/>
      <c r="S23" s="870"/>
    </row>
    <row r="24" spans="2:30" hidden="1"/>
    <row r="25" spans="2:30" hidden="1"/>
    <row r="26" spans="2:30" hidden="1"/>
    <row r="27" spans="2:30" hidden="1"/>
    <row r="29" spans="2:30">
      <c r="C29" s="640"/>
      <c r="D29" s="641"/>
    </row>
    <row r="30" spans="2:30">
      <c r="C30" s="642"/>
    </row>
  </sheetData>
  <mergeCells count="40">
    <mergeCell ref="B1:AD1"/>
    <mergeCell ref="B2:AD2"/>
    <mergeCell ref="Y3:AD3"/>
    <mergeCell ref="A4:A6"/>
    <mergeCell ref="B4:B6"/>
    <mergeCell ref="C4:C6"/>
    <mergeCell ref="D4:D6"/>
    <mergeCell ref="E4:E6"/>
    <mergeCell ref="F4:G5"/>
    <mergeCell ref="H4:R4"/>
    <mergeCell ref="AC5:AC6"/>
    <mergeCell ref="AD5:AD6"/>
    <mergeCell ref="B16:G16"/>
    <mergeCell ref="T16:AD16"/>
    <mergeCell ref="H5:I5"/>
    <mergeCell ref="J5:K5"/>
    <mergeCell ref="L5:M5"/>
    <mergeCell ref="N5:O5"/>
    <mergeCell ref="P5:Q5"/>
    <mergeCell ref="R5:R6"/>
    <mergeCell ref="S4:S6"/>
    <mergeCell ref="T4:U5"/>
    <mergeCell ref="V4:V6"/>
    <mergeCell ref="W4:W6"/>
    <mergeCell ref="X4:X6"/>
    <mergeCell ref="Y4:AD4"/>
    <mergeCell ref="Y5:Y6"/>
    <mergeCell ref="Z5:Z6"/>
    <mergeCell ref="A14:H14"/>
    <mergeCell ref="B15:G15"/>
    <mergeCell ref="T15:AD15"/>
    <mergeCell ref="AA5:AA6"/>
    <mergeCell ref="AB5:AB6"/>
    <mergeCell ref="B23:S23"/>
    <mergeCell ref="B17:G17"/>
    <mergeCell ref="T17:AD17"/>
    <mergeCell ref="B19:C19"/>
    <mergeCell ref="B20:S20"/>
    <mergeCell ref="B21:T21"/>
    <mergeCell ref="B22:S22"/>
  </mergeCells>
  <pageMargins left="0" right="0" top="0" bottom="0" header="0.5" footer="0.5"/>
  <pageSetup paperSize="9" scale="5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2"/>
  <sheetViews>
    <sheetView showGridLines="0" showRuler="0" showWhiteSpace="0" topLeftCell="A7" zoomScale="70" zoomScaleNormal="70" workbookViewId="0">
      <selection activeCell="H13" sqref="H13:H15"/>
    </sheetView>
  </sheetViews>
  <sheetFormatPr defaultColWidth="7.21875" defaultRowHeight="15.75"/>
  <cols>
    <col min="1" max="1" width="2.88671875" style="646" customWidth="1"/>
    <col min="2" max="2" width="22.33203125" style="646" customWidth="1"/>
    <col min="3" max="3" width="10.33203125" style="646" customWidth="1"/>
    <col min="4" max="4" width="10.5546875" style="646" customWidth="1"/>
    <col min="5" max="5" width="31.6640625" style="646" customWidth="1"/>
    <col min="6" max="6" width="6.109375" style="646" customWidth="1"/>
    <col min="7" max="7" width="15.109375" style="675" customWidth="1"/>
    <col min="8" max="8" width="6.109375" style="646" customWidth="1"/>
    <col min="9" max="9" width="11.33203125" style="646" customWidth="1"/>
    <col min="10" max="10" width="3" style="646" customWidth="1"/>
    <col min="11" max="11" width="5.44140625" style="646" customWidth="1"/>
    <col min="12" max="12" width="4.109375" style="646" customWidth="1"/>
    <col min="13" max="13" width="5.44140625" style="646" customWidth="1"/>
    <col min="14" max="14" width="4.109375" style="646" customWidth="1"/>
    <col min="15" max="15" width="5.44140625" style="646" customWidth="1"/>
    <col min="16" max="16" width="3.33203125" style="646" customWidth="1"/>
    <col min="17" max="17" width="8.6640625" style="646" customWidth="1"/>
    <col min="18" max="18" width="5.109375" style="676" customWidth="1"/>
    <col min="19" max="19" width="8.109375" style="646" customWidth="1"/>
    <col min="20" max="20" width="4.5546875" style="646" customWidth="1"/>
    <col min="21" max="21" width="5.88671875" style="646" customWidth="1"/>
    <col min="22" max="22" width="5.6640625" style="646" customWidth="1"/>
    <col min="23" max="23" width="8.77734375" style="675" customWidth="1"/>
    <col min="24" max="24" width="9.77734375" style="646" customWidth="1"/>
    <col min="25" max="25" width="7.88671875" style="646" customWidth="1"/>
    <col min="26" max="26" width="7.44140625" style="646" customWidth="1"/>
    <col min="27" max="27" width="7.6640625" style="646" customWidth="1"/>
    <col min="28" max="28" width="5.88671875" style="646" customWidth="1"/>
    <col min="29" max="256" width="7.21875" style="646"/>
    <col min="257" max="257" width="2.88671875" style="646" customWidth="1"/>
    <col min="258" max="258" width="22.33203125" style="646" customWidth="1"/>
    <col min="259" max="259" width="10.33203125" style="646" customWidth="1"/>
    <col min="260" max="260" width="10.5546875" style="646" customWidth="1"/>
    <col min="261" max="261" width="31.6640625" style="646" customWidth="1"/>
    <col min="262" max="262" width="6.109375" style="646" customWidth="1"/>
    <col min="263" max="263" width="15.109375" style="646" customWidth="1"/>
    <col min="264" max="264" width="6.109375" style="646" customWidth="1"/>
    <col min="265" max="265" width="11.33203125" style="646" customWidth="1"/>
    <col min="266" max="266" width="3" style="646" customWidth="1"/>
    <col min="267" max="267" width="5.44140625" style="646" customWidth="1"/>
    <col min="268" max="268" width="4.109375" style="646" customWidth="1"/>
    <col min="269" max="269" width="5.44140625" style="646" customWidth="1"/>
    <col min="270" max="270" width="4.109375" style="646" customWidth="1"/>
    <col min="271" max="271" width="5.44140625" style="646" customWidth="1"/>
    <col min="272" max="272" width="3.33203125" style="646" customWidth="1"/>
    <col min="273" max="273" width="8.6640625" style="646" customWidth="1"/>
    <col min="274" max="274" width="5.109375" style="646" customWidth="1"/>
    <col min="275" max="275" width="8.109375" style="646" customWidth="1"/>
    <col min="276" max="276" width="4.5546875" style="646" customWidth="1"/>
    <col min="277" max="277" width="5.88671875" style="646" customWidth="1"/>
    <col min="278" max="278" width="5.6640625" style="646" customWidth="1"/>
    <col min="279" max="279" width="8.77734375" style="646" customWidth="1"/>
    <col min="280" max="280" width="9.77734375" style="646" customWidth="1"/>
    <col min="281" max="281" width="7.88671875" style="646" customWidth="1"/>
    <col min="282" max="282" width="7.44140625" style="646" customWidth="1"/>
    <col min="283" max="283" width="7.6640625" style="646" customWidth="1"/>
    <col min="284" max="284" width="5.88671875" style="646" customWidth="1"/>
    <col min="285" max="512" width="7.21875" style="646"/>
    <col min="513" max="513" width="2.88671875" style="646" customWidth="1"/>
    <col min="514" max="514" width="22.33203125" style="646" customWidth="1"/>
    <col min="515" max="515" width="10.33203125" style="646" customWidth="1"/>
    <col min="516" max="516" width="10.5546875" style="646" customWidth="1"/>
    <col min="517" max="517" width="31.6640625" style="646" customWidth="1"/>
    <col min="518" max="518" width="6.109375" style="646" customWidth="1"/>
    <col min="519" max="519" width="15.109375" style="646" customWidth="1"/>
    <col min="520" max="520" width="6.109375" style="646" customWidth="1"/>
    <col min="521" max="521" width="11.33203125" style="646" customWidth="1"/>
    <col min="522" max="522" width="3" style="646" customWidth="1"/>
    <col min="523" max="523" width="5.44140625" style="646" customWidth="1"/>
    <col min="524" max="524" width="4.109375" style="646" customWidth="1"/>
    <col min="525" max="525" width="5.44140625" style="646" customWidth="1"/>
    <col min="526" max="526" width="4.109375" style="646" customWidth="1"/>
    <col min="527" max="527" width="5.44140625" style="646" customWidth="1"/>
    <col min="528" max="528" width="3.33203125" style="646" customWidth="1"/>
    <col min="529" max="529" width="8.6640625" style="646" customWidth="1"/>
    <col min="530" max="530" width="5.109375" style="646" customWidth="1"/>
    <col min="531" max="531" width="8.109375" style="646" customWidth="1"/>
    <col min="532" max="532" width="4.5546875" style="646" customWidth="1"/>
    <col min="533" max="533" width="5.88671875" style="646" customWidth="1"/>
    <col min="534" max="534" width="5.6640625" style="646" customWidth="1"/>
    <col min="535" max="535" width="8.77734375" style="646" customWidth="1"/>
    <col min="536" max="536" width="9.77734375" style="646" customWidth="1"/>
    <col min="537" max="537" width="7.88671875" style="646" customWidth="1"/>
    <col min="538" max="538" width="7.44140625" style="646" customWidth="1"/>
    <col min="539" max="539" width="7.6640625" style="646" customWidth="1"/>
    <col min="540" max="540" width="5.88671875" style="646" customWidth="1"/>
    <col min="541" max="768" width="7.21875" style="646"/>
    <col min="769" max="769" width="2.88671875" style="646" customWidth="1"/>
    <col min="770" max="770" width="22.33203125" style="646" customWidth="1"/>
    <col min="771" max="771" width="10.33203125" style="646" customWidth="1"/>
    <col min="772" max="772" width="10.5546875" style="646" customWidth="1"/>
    <col min="773" max="773" width="31.6640625" style="646" customWidth="1"/>
    <col min="774" max="774" width="6.109375" style="646" customWidth="1"/>
    <col min="775" max="775" width="15.109375" style="646" customWidth="1"/>
    <col min="776" max="776" width="6.109375" style="646" customWidth="1"/>
    <col min="777" max="777" width="11.33203125" style="646" customWidth="1"/>
    <col min="778" max="778" width="3" style="646" customWidth="1"/>
    <col min="779" max="779" width="5.44140625" style="646" customWidth="1"/>
    <col min="780" max="780" width="4.109375" style="646" customWidth="1"/>
    <col min="781" max="781" width="5.44140625" style="646" customWidth="1"/>
    <col min="782" max="782" width="4.109375" style="646" customWidth="1"/>
    <col min="783" max="783" width="5.44140625" style="646" customWidth="1"/>
    <col min="784" max="784" width="3.33203125" style="646" customWidth="1"/>
    <col min="785" max="785" width="8.6640625" style="646" customWidth="1"/>
    <col min="786" max="786" width="5.109375" style="646" customWidth="1"/>
    <col min="787" max="787" width="8.109375" style="646" customWidth="1"/>
    <col min="788" max="788" width="4.5546875" style="646" customWidth="1"/>
    <col min="789" max="789" width="5.88671875" style="646" customWidth="1"/>
    <col min="790" max="790" width="5.6640625" style="646" customWidth="1"/>
    <col min="791" max="791" width="8.77734375" style="646" customWidth="1"/>
    <col min="792" max="792" width="9.77734375" style="646" customWidth="1"/>
    <col min="793" max="793" width="7.88671875" style="646" customWidth="1"/>
    <col min="794" max="794" width="7.44140625" style="646" customWidth="1"/>
    <col min="795" max="795" width="7.6640625" style="646" customWidth="1"/>
    <col min="796" max="796" width="5.88671875" style="646" customWidth="1"/>
    <col min="797" max="1024" width="7.21875" style="646"/>
    <col min="1025" max="1025" width="2.88671875" style="646" customWidth="1"/>
    <col min="1026" max="1026" width="22.33203125" style="646" customWidth="1"/>
    <col min="1027" max="1027" width="10.33203125" style="646" customWidth="1"/>
    <col min="1028" max="1028" width="10.5546875" style="646" customWidth="1"/>
    <col min="1029" max="1029" width="31.6640625" style="646" customWidth="1"/>
    <col min="1030" max="1030" width="6.109375" style="646" customWidth="1"/>
    <col min="1031" max="1031" width="15.109375" style="646" customWidth="1"/>
    <col min="1032" max="1032" width="6.109375" style="646" customWidth="1"/>
    <col min="1033" max="1033" width="11.33203125" style="646" customWidth="1"/>
    <col min="1034" max="1034" width="3" style="646" customWidth="1"/>
    <col min="1035" max="1035" width="5.44140625" style="646" customWidth="1"/>
    <col min="1036" max="1036" width="4.109375" style="646" customWidth="1"/>
    <col min="1037" max="1037" width="5.44140625" style="646" customWidth="1"/>
    <col min="1038" max="1038" width="4.109375" style="646" customWidth="1"/>
    <col min="1039" max="1039" width="5.44140625" style="646" customWidth="1"/>
    <col min="1040" max="1040" width="3.33203125" style="646" customWidth="1"/>
    <col min="1041" max="1041" width="8.6640625" style="646" customWidth="1"/>
    <col min="1042" max="1042" width="5.109375" style="646" customWidth="1"/>
    <col min="1043" max="1043" width="8.109375" style="646" customWidth="1"/>
    <col min="1044" max="1044" width="4.5546875" style="646" customWidth="1"/>
    <col min="1045" max="1045" width="5.88671875" style="646" customWidth="1"/>
    <col min="1046" max="1046" width="5.6640625" style="646" customWidth="1"/>
    <col min="1047" max="1047" width="8.77734375" style="646" customWidth="1"/>
    <col min="1048" max="1048" width="9.77734375" style="646" customWidth="1"/>
    <col min="1049" max="1049" width="7.88671875" style="646" customWidth="1"/>
    <col min="1050" max="1050" width="7.44140625" style="646" customWidth="1"/>
    <col min="1051" max="1051" width="7.6640625" style="646" customWidth="1"/>
    <col min="1052" max="1052" width="5.88671875" style="646" customWidth="1"/>
    <col min="1053" max="1280" width="7.21875" style="646"/>
    <col min="1281" max="1281" width="2.88671875" style="646" customWidth="1"/>
    <col min="1282" max="1282" width="22.33203125" style="646" customWidth="1"/>
    <col min="1283" max="1283" width="10.33203125" style="646" customWidth="1"/>
    <col min="1284" max="1284" width="10.5546875" style="646" customWidth="1"/>
    <col min="1285" max="1285" width="31.6640625" style="646" customWidth="1"/>
    <col min="1286" max="1286" width="6.109375" style="646" customWidth="1"/>
    <col min="1287" max="1287" width="15.109375" style="646" customWidth="1"/>
    <col min="1288" max="1288" width="6.109375" style="646" customWidth="1"/>
    <col min="1289" max="1289" width="11.33203125" style="646" customWidth="1"/>
    <col min="1290" max="1290" width="3" style="646" customWidth="1"/>
    <col min="1291" max="1291" width="5.44140625" style="646" customWidth="1"/>
    <col min="1292" max="1292" width="4.109375" style="646" customWidth="1"/>
    <col min="1293" max="1293" width="5.44140625" style="646" customWidth="1"/>
    <col min="1294" max="1294" width="4.109375" style="646" customWidth="1"/>
    <col min="1295" max="1295" width="5.44140625" style="646" customWidth="1"/>
    <col min="1296" max="1296" width="3.33203125" style="646" customWidth="1"/>
    <col min="1297" max="1297" width="8.6640625" style="646" customWidth="1"/>
    <col min="1298" max="1298" width="5.109375" style="646" customWidth="1"/>
    <col min="1299" max="1299" width="8.109375" style="646" customWidth="1"/>
    <col min="1300" max="1300" width="4.5546875" style="646" customWidth="1"/>
    <col min="1301" max="1301" width="5.88671875" style="646" customWidth="1"/>
    <col min="1302" max="1302" width="5.6640625" style="646" customWidth="1"/>
    <col min="1303" max="1303" width="8.77734375" style="646" customWidth="1"/>
    <col min="1304" max="1304" width="9.77734375" style="646" customWidth="1"/>
    <col min="1305" max="1305" width="7.88671875" style="646" customWidth="1"/>
    <col min="1306" max="1306" width="7.44140625" style="646" customWidth="1"/>
    <col min="1307" max="1307" width="7.6640625" style="646" customWidth="1"/>
    <col min="1308" max="1308" width="5.88671875" style="646" customWidth="1"/>
    <col min="1309" max="1536" width="7.21875" style="646"/>
    <col min="1537" max="1537" width="2.88671875" style="646" customWidth="1"/>
    <col min="1538" max="1538" width="22.33203125" style="646" customWidth="1"/>
    <col min="1539" max="1539" width="10.33203125" style="646" customWidth="1"/>
    <col min="1540" max="1540" width="10.5546875" style="646" customWidth="1"/>
    <col min="1541" max="1541" width="31.6640625" style="646" customWidth="1"/>
    <col min="1542" max="1542" width="6.109375" style="646" customWidth="1"/>
    <col min="1543" max="1543" width="15.109375" style="646" customWidth="1"/>
    <col min="1544" max="1544" width="6.109375" style="646" customWidth="1"/>
    <col min="1545" max="1545" width="11.33203125" style="646" customWidth="1"/>
    <col min="1546" max="1546" width="3" style="646" customWidth="1"/>
    <col min="1547" max="1547" width="5.44140625" style="646" customWidth="1"/>
    <col min="1548" max="1548" width="4.109375" style="646" customWidth="1"/>
    <col min="1549" max="1549" width="5.44140625" style="646" customWidth="1"/>
    <col min="1550" max="1550" width="4.109375" style="646" customWidth="1"/>
    <col min="1551" max="1551" width="5.44140625" style="646" customWidth="1"/>
    <col min="1552" max="1552" width="3.33203125" style="646" customWidth="1"/>
    <col min="1553" max="1553" width="8.6640625" style="646" customWidth="1"/>
    <col min="1554" max="1554" width="5.109375" style="646" customWidth="1"/>
    <col min="1555" max="1555" width="8.109375" style="646" customWidth="1"/>
    <col min="1556" max="1556" width="4.5546875" style="646" customWidth="1"/>
    <col min="1557" max="1557" width="5.88671875" style="646" customWidth="1"/>
    <col min="1558" max="1558" width="5.6640625" style="646" customWidth="1"/>
    <col min="1559" max="1559" width="8.77734375" style="646" customWidth="1"/>
    <col min="1560" max="1560" width="9.77734375" style="646" customWidth="1"/>
    <col min="1561" max="1561" width="7.88671875" style="646" customWidth="1"/>
    <col min="1562" max="1562" width="7.44140625" style="646" customWidth="1"/>
    <col min="1563" max="1563" width="7.6640625" style="646" customWidth="1"/>
    <col min="1564" max="1564" width="5.88671875" style="646" customWidth="1"/>
    <col min="1565" max="1792" width="7.21875" style="646"/>
    <col min="1793" max="1793" width="2.88671875" style="646" customWidth="1"/>
    <col min="1794" max="1794" width="22.33203125" style="646" customWidth="1"/>
    <col min="1795" max="1795" width="10.33203125" style="646" customWidth="1"/>
    <col min="1796" max="1796" width="10.5546875" style="646" customWidth="1"/>
    <col min="1797" max="1797" width="31.6640625" style="646" customWidth="1"/>
    <col min="1798" max="1798" width="6.109375" style="646" customWidth="1"/>
    <col min="1799" max="1799" width="15.109375" style="646" customWidth="1"/>
    <col min="1800" max="1800" width="6.109375" style="646" customWidth="1"/>
    <col min="1801" max="1801" width="11.33203125" style="646" customWidth="1"/>
    <col min="1802" max="1802" width="3" style="646" customWidth="1"/>
    <col min="1803" max="1803" width="5.44140625" style="646" customWidth="1"/>
    <col min="1804" max="1804" width="4.109375" style="646" customWidth="1"/>
    <col min="1805" max="1805" width="5.44140625" style="646" customWidth="1"/>
    <col min="1806" max="1806" width="4.109375" style="646" customWidth="1"/>
    <col min="1807" max="1807" width="5.44140625" style="646" customWidth="1"/>
    <col min="1808" max="1808" width="3.33203125" style="646" customWidth="1"/>
    <col min="1809" max="1809" width="8.6640625" style="646" customWidth="1"/>
    <col min="1810" max="1810" width="5.109375" style="646" customWidth="1"/>
    <col min="1811" max="1811" width="8.109375" style="646" customWidth="1"/>
    <col min="1812" max="1812" width="4.5546875" style="646" customWidth="1"/>
    <col min="1813" max="1813" width="5.88671875" style="646" customWidth="1"/>
    <col min="1814" max="1814" width="5.6640625" style="646" customWidth="1"/>
    <col min="1815" max="1815" width="8.77734375" style="646" customWidth="1"/>
    <col min="1816" max="1816" width="9.77734375" style="646" customWidth="1"/>
    <col min="1817" max="1817" width="7.88671875" style="646" customWidth="1"/>
    <col min="1818" max="1818" width="7.44140625" style="646" customWidth="1"/>
    <col min="1819" max="1819" width="7.6640625" style="646" customWidth="1"/>
    <col min="1820" max="1820" width="5.88671875" style="646" customWidth="1"/>
    <col min="1821" max="2048" width="7.21875" style="646"/>
    <col min="2049" max="2049" width="2.88671875" style="646" customWidth="1"/>
    <col min="2050" max="2050" width="22.33203125" style="646" customWidth="1"/>
    <col min="2051" max="2051" width="10.33203125" style="646" customWidth="1"/>
    <col min="2052" max="2052" width="10.5546875" style="646" customWidth="1"/>
    <col min="2053" max="2053" width="31.6640625" style="646" customWidth="1"/>
    <col min="2054" max="2054" width="6.109375" style="646" customWidth="1"/>
    <col min="2055" max="2055" width="15.109375" style="646" customWidth="1"/>
    <col min="2056" max="2056" width="6.109375" style="646" customWidth="1"/>
    <col min="2057" max="2057" width="11.33203125" style="646" customWidth="1"/>
    <col min="2058" max="2058" width="3" style="646" customWidth="1"/>
    <col min="2059" max="2059" width="5.44140625" style="646" customWidth="1"/>
    <col min="2060" max="2060" width="4.109375" style="646" customWidth="1"/>
    <col min="2061" max="2061" width="5.44140625" style="646" customWidth="1"/>
    <col min="2062" max="2062" width="4.109375" style="646" customWidth="1"/>
    <col min="2063" max="2063" width="5.44140625" style="646" customWidth="1"/>
    <col min="2064" max="2064" width="3.33203125" style="646" customWidth="1"/>
    <col min="2065" max="2065" width="8.6640625" style="646" customWidth="1"/>
    <col min="2066" max="2066" width="5.109375" style="646" customWidth="1"/>
    <col min="2067" max="2067" width="8.109375" style="646" customWidth="1"/>
    <col min="2068" max="2068" width="4.5546875" style="646" customWidth="1"/>
    <col min="2069" max="2069" width="5.88671875" style="646" customWidth="1"/>
    <col min="2070" max="2070" width="5.6640625" style="646" customWidth="1"/>
    <col min="2071" max="2071" width="8.77734375" style="646" customWidth="1"/>
    <col min="2072" max="2072" width="9.77734375" style="646" customWidth="1"/>
    <col min="2073" max="2073" width="7.88671875" style="646" customWidth="1"/>
    <col min="2074" max="2074" width="7.44140625" style="646" customWidth="1"/>
    <col min="2075" max="2075" width="7.6640625" style="646" customWidth="1"/>
    <col min="2076" max="2076" width="5.88671875" style="646" customWidth="1"/>
    <col min="2077" max="2304" width="7.21875" style="646"/>
    <col min="2305" max="2305" width="2.88671875" style="646" customWidth="1"/>
    <col min="2306" max="2306" width="22.33203125" style="646" customWidth="1"/>
    <col min="2307" max="2307" width="10.33203125" style="646" customWidth="1"/>
    <col min="2308" max="2308" width="10.5546875" style="646" customWidth="1"/>
    <col min="2309" max="2309" width="31.6640625" style="646" customWidth="1"/>
    <col min="2310" max="2310" width="6.109375" style="646" customWidth="1"/>
    <col min="2311" max="2311" width="15.109375" style="646" customWidth="1"/>
    <col min="2312" max="2312" width="6.109375" style="646" customWidth="1"/>
    <col min="2313" max="2313" width="11.33203125" style="646" customWidth="1"/>
    <col min="2314" max="2314" width="3" style="646" customWidth="1"/>
    <col min="2315" max="2315" width="5.44140625" style="646" customWidth="1"/>
    <col min="2316" max="2316" width="4.109375" style="646" customWidth="1"/>
    <col min="2317" max="2317" width="5.44140625" style="646" customWidth="1"/>
    <col min="2318" max="2318" width="4.109375" style="646" customWidth="1"/>
    <col min="2319" max="2319" width="5.44140625" style="646" customWidth="1"/>
    <col min="2320" max="2320" width="3.33203125" style="646" customWidth="1"/>
    <col min="2321" max="2321" width="8.6640625" style="646" customWidth="1"/>
    <col min="2322" max="2322" width="5.109375" style="646" customWidth="1"/>
    <col min="2323" max="2323" width="8.109375" style="646" customWidth="1"/>
    <col min="2324" max="2324" width="4.5546875" style="646" customWidth="1"/>
    <col min="2325" max="2325" width="5.88671875" style="646" customWidth="1"/>
    <col min="2326" max="2326" width="5.6640625" style="646" customWidth="1"/>
    <col min="2327" max="2327" width="8.77734375" style="646" customWidth="1"/>
    <col min="2328" max="2328" width="9.77734375" style="646" customWidth="1"/>
    <col min="2329" max="2329" width="7.88671875" style="646" customWidth="1"/>
    <col min="2330" max="2330" width="7.44140625" style="646" customWidth="1"/>
    <col min="2331" max="2331" width="7.6640625" style="646" customWidth="1"/>
    <col min="2332" max="2332" width="5.88671875" style="646" customWidth="1"/>
    <col min="2333" max="2560" width="7.21875" style="646"/>
    <col min="2561" max="2561" width="2.88671875" style="646" customWidth="1"/>
    <col min="2562" max="2562" width="22.33203125" style="646" customWidth="1"/>
    <col min="2563" max="2563" width="10.33203125" style="646" customWidth="1"/>
    <col min="2564" max="2564" width="10.5546875" style="646" customWidth="1"/>
    <col min="2565" max="2565" width="31.6640625" style="646" customWidth="1"/>
    <col min="2566" max="2566" width="6.109375" style="646" customWidth="1"/>
    <col min="2567" max="2567" width="15.109375" style="646" customWidth="1"/>
    <col min="2568" max="2568" width="6.109375" style="646" customWidth="1"/>
    <col min="2569" max="2569" width="11.33203125" style="646" customWidth="1"/>
    <col min="2570" max="2570" width="3" style="646" customWidth="1"/>
    <col min="2571" max="2571" width="5.44140625" style="646" customWidth="1"/>
    <col min="2572" max="2572" width="4.109375" style="646" customWidth="1"/>
    <col min="2573" max="2573" width="5.44140625" style="646" customWidth="1"/>
    <col min="2574" max="2574" width="4.109375" style="646" customWidth="1"/>
    <col min="2575" max="2575" width="5.44140625" style="646" customWidth="1"/>
    <col min="2576" max="2576" width="3.33203125" style="646" customWidth="1"/>
    <col min="2577" max="2577" width="8.6640625" style="646" customWidth="1"/>
    <col min="2578" max="2578" width="5.109375" style="646" customWidth="1"/>
    <col min="2579" max="2579" width="8.109375" style="646" customWidth="1"/>
    <col min="2580" max="2580" width="4.5546875" style="646" customWidth="1"/>
    <col min="2581" max="2581" width="5.88671875" style="646" customWidth="1"/>
    <col min="2582" max="2582" width="5.6640625" style="646" customWidth="1"/>
    <col min="2583" max="2583" width="8.77734375" style="646" customWidth="1"/>
    <col min="2584" max="2584" width="9.77734375" style="646" customWidth="1"/>
    <col min="2585" max="2585" width="7.88671875" style="646" customWidth="1"/>
    <col min="2586" max="2586" width="7.44140625" style="646" customWidth="1"/>
    <col min="2587" max="2587" width="7.6640625" style="646" customWidth="1"/>
    <col min="2588" max="2588" width="5.88671875" style="646" customWidth="1"/>
    <col min="2589" max="2816" width="7.21875" style="646"/>
    <col min="2817" max="2817" width="2.88671875" style="646" customWidth="1"/>
    <col min="2818" max="2818" width="22.33203125" style="646" customWidth="1"/>
    <col min="2819" max="2819" width="10.33203125" style="646" customWidth="1"/>
    <col min="2820" max="2820" width="10.5546875" style="646" customWidth="1"/>
    <col min="2821" max="2821" width="31.6640625" style="646" customWidth="1"/>
    <col min="2822" max="2822" width="6.109375" style="646" customWidth="1"/>
    <col min="2823" max="2823" width="15.109375" style="646" customWidth="1"/>
    <col min="2824" max="2824" width="6.109375" style="646" customWidth="1"/>
    <col min="2825" max="2825" width="11.33203125" style="646" customWidth="1"/>
    <col min="2826" max="2826" width="3" style="646" customWidth="1"/>
    <col min="2827" max="2827" width="5.44140625" style="646" customWidth="1"/>
    <col min="2828" max="2828" width="4.109375" style="646" customWidth="1"/>
    <col min="2829" max="2829" width="5.44140625" style="646" customWidth="1"/>
    <col min="2830" max="2830" width="4.109375" style="646" customWidth="1"/>
    <col min="2831" max="2831" width="5.44140625" style="646" customWidth="1"/>
    <col min="2832" max="2832" width="3.33203125" style="646" customWidth="1"/>
    <col min="2833" max="2833" width="8.6640625" style="646" customWidth="1"/>
    <col min="2834" max="2834" width="5.109375" style="646" customWidth="1"/>
    <col min="2835" max="2835" width="8.109375" style="646" customWidth="1"/>
    <col min="2836" max="2836" width="4.5546875" style="646" customWidth="1"/>
    <col min="2837" max="2837" width="5.88671875" style="646" customWidth="1"/>
    <col min="2838" max="2838" width="5.6640625" style="646" customWidth="1"/>
    <col min="2839" max="2839" width="8.77734375" style="646" customWidth="1"/>
    <col min="2840" max="2840" width="9.77734375" style="646" customWidth="1"/>
    <col min="2841" max="2841" width="7.88671875" style="646" customWidth="1"/>
    <col min="2842" max="2842" width="7.44140625" style="646" customWidth="1"/>
    <col min="2843" max="2843" width="7.6640625" style="646" customWidth="1"/>
    <col min="2844" max="2844" width="5.88671875" style="646" customWidth="1"/>
    <col min="2845" max="3072" width="7.21875" style="646"/>
    <col min="3073" max="3073" width="2.88671875" style="646" customWidth="1"/>
    <col min="3074" max="3074" width="22.33203125" style="646" customWidth="1"/>
    <col min="3075" max="3075" width="10.33203125" style="646" customWidth="1"/>
    <col min="3076" max="3076" width="10.5546875" style="646" customWidth="1"/>
    <col min="3077" max="3077" width="31.6640625" style="646" customWidth="1"/>
    <col min="3078" max="3078" width="6.109375" style="646" customWidth="1"/>
    <col min="3079" max="3079" width="15.109375" style="646" customWidth="1"/>
    <col min="3080" max="3080" width="6.109375" style="646" customWidth="1"/>
    <col min="3081" max="3081" width="11.33203125" style="646" customWidth="1"/>
    <col min="3082" max="3082" width="3" style="646" customWidth="1"/>
    <col min="3083" max="3083" width="5.44140625" style="646" customWidth="1"/>
    <col min="3084" max="3084" width="4.109375" style="646" customWidth="1"/>
    <col min="3085" max="3085" width="5.44140625" style="646" customWidth="1"/>
    <col min="3086" max="3086" width="4.109375" style="646" customWidth="1"/>
    <col min="3087" max="3087" width="5.44140625" style="646" customWidth="1"/>
    <col min="3088" max="3088" width="3.33203125" style="646" customWidth="1"/>
    <col min="3089" max="3089" width="8.6640625" style="646" customWidth="1"/>
    <col min="3090" max="3090" width="5.109375" style="646" customWidth="1"/>
    <col min="3091" max="3091" width="8.109375" style="646" customWidth="1"/>
    <col min="3092" max="3092" width="4.5546875" style="646" customWidth="1"/>
    <col min="3093" max="3093" width="5.88671875" style="646" customWidth="1"/>
    <col min="3094" max="3094" width="5.6640625" style="646" customWidth="1"/>
    <col min="3095" max="3095" width="8.77734375" style="646" customWidth="1"/>
    <col min="3096" max="3096" width="9.77734375" style="646" customWidth="1"/>
    <col min="3097" max="3097" width="7.88671875" style="646" customWidth="1"/>
    <col min="3098" max="3098" width="7.44140625" style="646" customWidth="1"/>
    <col min="3099" max="3099" width="7.6640625" style="646" customWidth="1"/>
    <col min="3100" max="3100" width="5.88671875" style="646" customWidth="1"/>
    <col min="3101" max="3328" width="7.21875" style="646"/>
    <col min="3329" max="3329" width="2.88671875" style="646" customWidth="1"/>
    <col min="3330" max="3330" width="22.33203125" style="646" customWidth="1"/>
    <col min="3331" max="3331" width="10.33203125" style="646" customWidth="1"/>
    <col min="3332" max="3332" width="10.5546875" style="646" customWidth="1"/>
    <col min="3333" max="3333" width="31.6640625" style="646" customWidth="1"/>
    <col min="3334" max="3334" width="6.109375" style="646" customWidth="1"/>
    <col min="3335" max="3335" width="15.109375" style="646" customWidth="1"/>
    <col min="3336" max="3336" width="6.109375" style="646" customWidth="1"/>
    <col min="3337" max="3337" width="11.33203125" style="646" customWidth="1"/>
    <col min="3338" max="3338" width="3" style="646" customWidth="1"/>
    <col min="3339" max="3339" width="5.44140625" style="646" customWidth="1"/>
    <col min="3340" max="3340" width="4.109375" style="646" customWidth="1"/>
    <col min="3341" max="3341" width="5.44140625" style="646" customWidth="1"/>
    <col min="3342" max="3342" width="4.109375" style="646" customWidth="1"/>
    <col min="3343" max="3343" width="5.44140625" style="646" customWidth="1"/>
    <col min="3344" max="3344" width="3.33203125" style="646" customWidth="1"/>
    <col min="3345" max="3345" width="8.6640625" style="646" customWidth="1"/>
    <col min="3346" max="3346" width="5.109375" style="646" customWidth="1"/>
    <col min="3347" max="3347" width="8.109375" style="646" customWidth="1"/>
    <col min="3348" max="3348" width="4.5546875" style="646" customWidth="1"/>
    <col min="3349" max="3349" width="5.88671875" style="646" customWidth="1"/>
    <col min="3350" max="3350" width="5.6640625" style="646" customWidth="1"/>
    <col min="3351" max="3351" width="8.77734375" style="646" customWidth="1"/>
    <col min="3352" max="3352" width="9.77734375" style="646" customWidth="1"/>
    <col min="3353" max="3353" width="7.88671875" style="646" customWidth="1"/>
    <col min="3354" max="3354" width="7.44140625" style="646" customWidth="1"/>
    <col min="3355" max="3355" width="7.6640625" style="646" customWidth="1"/>
    <col min="3356" max="3356" width="5.88671875" style="646" customWidth="1"/>
    <col min="3357" max="3584" width="7.21875" style="646"/>
    <col min="3585" max="3585" width="2.88671875" style="646" customWidth="1"/>
    <col min="3586" max="3586" width="22.33203125" style="646" customWidth="1"/>
    <col min="3587" max="3587" width="10.33203125" style="646" customWidth="1"/>
    <col min="3588" max="3588" width="10.5546875" style="646" customWidth="1"/>
    <col min="3589" max="3589" width="31.6640625" style="646" customWidth="1"/>
    <col min="3590" max="3590" width="6.109375" style="646" customWidth="1"/>
    <col min="3591" max="3591" width="15.109375" style="646" customWidth="1"/>
    <col min="3592" max="3592" width="6.109375" style="646" customWidth="1"/>
    <col min="3593" max="3593" width="11.33203125" style="646" customWidth="1"/>
    <col min="3594" max="3594" width="3" style="646" customWidth="1"/>
    <col min="3595" max="3595" width="5.44140625" style="646" customWidth="1"/>
    <col min="3596" max="3596" width="4.109375" style="646" customWidth="1"/>
    <col min="3597" max="3597" width="5.44140625" style="646" customWidth="1"/>
    <col min="3598" max="3598" width="4.109375" style="646" customWidth="1"/>
    <col min="3599" max="3599" width="5.44140625" style="646" customWidth="1"/>
    <col min="3600" max="3600" width="3.33203125" style="646" customWidth="1"/>
    <col min="3601" max="3601" width="8.6640625" style="646" customWidth="1"/>
    <col min="3602" max="3602" width="5.109375" style="646" customWidth="1"/>
    <col min="3603" max="3603" width="8.109375" style="646" customWidth="1"/>
    <col min="3604" max="3604" width="4.5546875" style="646" customWidth="1"/>
    <col min="3605" max="3605" width="5.88671875" style="646" customWidth="1"/>
    <col min="3606" max="3606" width="5.6640625" style="646" customWidth="1"/>
    <col min="3607" max="3607" width="8.77734375" style="646" customWidth="1"/>
    <col min="3608" max="3608" width="9.77734375" style="646" customWidth="1"/>
    <col min="3609" max="3609" width="7.88671875" style="646" customWidth="1"/>
    <col min="3610" max="3610" width="7.44140625" style="646" customWidth="1"/>
    <col min="3611" max="3611" width="7.6640625" style="646" customWidth="1"/>
    <col min="3612" max="3612" width="5.88671875" style="646" customWidth="1"/>
    <col min="3613" max="3840" width="7.21875" style="646"/>
    <col min="3841" max="3841" width="2.88671875" style="646" customWidth="1"/>
    <col min="3842" max="3842" width="22.33203125" style="646" customWidth="1"/>
    <col min="3843" max="3843" width="10.33203125" style="646" customWidth="1"/>
    <col min="3844" max="3844" width="10.5546875" style="646" customWidth="1"/>
    <col min="3845" max="3845" width="31.6640625" style="646" customWidth="1"/>
    <col min="3846" max="3846" width="6.109375" style="646" customWidth="1"/>
    <col min="3847" max="3847" width="15.109375" style="646" customWidth="1"/>
    <col min="3848" max="3848" width="6.109375" style="646" customWidth="1"/>
    <col min="3849" max="3849" width="11.33203125" style="646" customWidth="1"/>
    <col min="3850" max="3850" width="3" style="646" customWidth="1"/>
    <col min="3851" max="3851" width="5.44140625" style="646" customWidth="1"/>
    <col min="3852" max="3852" width="4.109375" style="646" customWidth="1"/>
    <col min="3853" max="3853" width="5.44140625" style="646" customWidth="1"/>
    <col min="3854" max="3854" width="4.109375" style="646" customWidth="1"/>
    <col min="3855" max="3855" width="5.44140625" style="646" customWidth="1"/>
    <col min="3856" max="3856" width="3.33203125" style="646" customWidth="1"/>
    <col min="3857" max="3857" width="8.6640625" style="646" customWidth="1"/>
    <col min="3858" max="3858" width="5.109375" style="646" customWidth="1"/>
    <col min="3859" max="3859" width="8.109375" style="646" customWidth="1"/>
    <col min="3860" max="3860" width="4.5546875" style="646" customWidth="1"/>
    <col min="3861" max="3861" width="5.88671875" style="646" customWidth="1"/>
    <col min="3862" max="3862" width="5.6640625" style="646" customWidth="1"/>
    <col min="3863" max="3863" width="8.77734375" style="646" customWidth="1"/>
    <col min="3864" max="3864" width="9.77734375" style="646" customWidth="1"/>
    <col min="3865" max="3865" width="7.88671875" style="646" customWidth="1"/>
    <col min="3866" max="3866" width="7.44140625" style="646" customWidth="1"/>
    <col min="3867" max="3867" width="7.6640625" style="646" customWidth="1"/>
    <col min="3868" max="3868" width="5.88671875" style="646" customWidth="1"/>
    <col min="3869" max="4096" width="7.21875" style="646"/>
    <col min="4097" max="4097" width="2.88671875" style="646" customWidth="1"/>
    <col min="4098" max="4098" width="22.33203125" style="646" customWidth="1"/>
    <col min="4099" max="4099" width="10.33203125" style="646" customWidth="1"/>
    <col min="4100" max="4100" width="10.5546875" style="646" customWidth="1"/>
    <col min="4101" max="4101" width="31.6640625" style="646" customWidth="1"/>
    <col min="4102" max="4102" width="6.109375" style="646" customWidth="1"/>
    <col min="4103" max="4103" width="15.109375" style="646" customWidth="1"/>
    <col min="4104" max="4104" width="6.109375" style="646" customWidth="1"/>
    <col min="4105" max="4105" width="11.33203125" style="646" customWidth="1"/>
    <col min="4106" max="4106" width="3" style="646" customWidth="1"/>
    <col min="4107" max="4107" width="5.44140625" style="646" customWidth="1"/>
    <col min="4108" max="4108" width="4.109375" style="646" customWidth="1"/>
    <col min="4109" max="4109" width="5.44140625" style="646" customWidth="1"/>
    <col min="4110" max="4110" width="4.109375" style="646" customWidth="1"/>
    <col min="4111" max="4111" width="5.44140625" style="646" customWidth="1"/>
    <col min="4112" max="4112" width="3.33203125" style="646" customWidth="1"/>
    <col min="4113" max="4113" width="8.6640625" style="646" customWidth="1"/>
    <col min="4114" max="4114" width="5.109375" style="646" customWidth="1"/>
    <col min="4115" max="4115" width="8.109375" style="646" customWidth="1"/>
    <col min="4116" max="4116" width="4.5546875" style="646" customWidth="1"/>
    <col min="4117" max="4117" width="5.88671875" style="646" customWidth="1"/>
    <col min="4118" max="4118" width="5.6640625" style="646" customWidth="1"/>
    <col min="4119" max="4119" width="8.77734375" style="646" customWidth="1"/>
    <col min="4120" max="4120" width="9.77734375" style="646" customWidth="1"/>
    <col min="4121" max="4121" width="7.88671875" style="646" customWidth="1"/>
    <col min="4122" max="4122" width="7.44140625" style="646" customWidth="1"/>
    <col min="4123" max="4123" width="7.6640625" style="646" customWidth="1"/>
    <col min="4124" max="4124" width="5.88671875" style="646" customWidth="1"/>
    <col min="4125" max="4352" width="7.21875" style="646"/>
    <col min="4353" max="4353" width="2.88671875" style="646" customWidth="1"/>
    <col min="4354" max="4354" width="22.33203125" style="646" customWidth="1"/>
    <col min="4355" max="4355" width="10.33203125" style="646" customWidth="1"/>
    <col min="4356" max="4356" width="10.5546875" style="646" customWidth="1"/>
    <col min="4357" max="4357" width="31.6640625" style="646" customWidth="1"/>
    <col min="4358" max="4358" width="6.109375" style="646" customWidth="1"/>
    <col min="4359" max="4359" width="15.109375" style="646" customWidth="1"/>
    <col min="4360" max="4360" width="6.109375" style="646" customWidth="1"/>
    <col min="4361" max="4361" width="11.33203125" style="646" customWidth="1"/>
    <col min="4362" max="4362" width="3" style="646" customWidth="1"/>
    <col min="4363" max="4363" width="5.44140625" style="646" customWidth="1"/>
    <col min="4364" max="4364" width="4.109375" style="646" customWidth="1"/>
    <col min="4365" max="4365" width="5.44140625" style="646" customWidth="1"/>
    <col min="4366" max="4366" width="4.109375" style="646" customWidth="1"/>
    <col min="4367" max="4367" width="5.44140625" style="646" customWidth="1"/>
    <col min="4368" max="4368" width="3.33203125" style="646" customWidth="1"/>
    <col min="4369" max="4369" width="8.6640625" style="646" customWidth="1"/>
    <col min="4370" max="4370" width="5.109375" style="646" customWidth="1"/>
    <col min="4371" max="4371" width="8.109375" style="646" customWidth="1"/>
    <col min="4372" max="4372" width="4.5546875" style="646" customWidth="1"/>
    <col min="4373" max="4373" width="5.88671875" style="646" customWidth="1"/>
    <col min="4374" max="4374" width="5.6640625" style="646" customWidth="1"/>
    <col min="4375" max="4375" width="8.77734375" style="646" customWidth="1"/>
    <col min="4376" max="4376" width="9.77734375" style="646" customWidth="1"/>
    <col min="4377" max="4377" width="7.88671875" style="646" customWidth="1"/>
    <col min="4378" max="4378" width="7.44140625" style="646" customWidth="1"/>
    <col min="4379" max="4379" width="7.6640625" style="646" customWidth="1"/>
    <col min="4380" max="4380" width="5.88671875" style="646" customWidth="1"/>
    <col min="4381" max="4608" width="7.21875" style="646"/>
    <col min="4609" max="4609" width="2.88671875" style="646" customWidth="1"/>
    <col min="4610" max="4610" width="22.33203125" style="646" customWidth="1"/>
    <col min="4611" max="4611" width="10.33203125" style="646" customWidth="1"/>
    <col min="4612" max="4612" width="10.5546875" style="646" customWidth="1"/>
    <col min="4613" max="4613" width="31.6640625" style="646" customWidth="1"/>
    <col min="4614" max="4614" width="6.109375" style="646" customWidth="1"/>
    <col min="4615" max="4615" width="15.109375" style="646" customWidth="1"/>
    <col min="4616" max="4616" width="6.109375" style="646" customWidth="1"/>
    <col min="4617" max="4617" width="11.33203125" style="646" customWidth="1"/>
    <col min="4618" max="4618" width="3" style="646" customWidth="1"/>
    <col min="4619" max="4619" width="5.44140625" style="646" customWidth="1"/>
    <col min="4620" max="4620" width="4.109375" style="646" customWidth="1"/>
    <col min="4621" max="4621" width="5.44140625" style="646" customWidth="1"/>
    <col min="4622" max="4622" width="4.109375" style="646" customWidth="1"/>
    <col min="4623" max="4623" width="5.44140625" style="646" customWidth="1"/>
    <col min="4624" max="4624" width="3.33203125" style="646" customWidth="1"/>
    <col min="4625" max="4625" width="8.6640625" style="646" customWidth="1"/>
    <col min="4626" max="4626" width="5.109375" style="646" customWidth="1"/>
    <col min="4627" max="4627" width="8.109375" style="646" customWidth="1"/>
    <col min="4628" max="4628" width="4.5546875" style="646" customWidth="1"/>
    <col min="4629" max="4629" width="5.88671875" style="646" customWidth="1"/>
    <col min="4630" max="4630" width="5.6640625" style="646" customWidth="1"/>
    <col min="4631" max="4631" width="8.77734375" style="646" customWidth="1"/>
    <col min="4632" max="4632" width="9.77734375" style="646" customWidth="1"/>
    <col min="4633" max="4633" width="7.88671875" style="646" customWidth="1"/>
    <col min="4634" max="4634" width="7.44140625" style="646" customWidth="1"/>
    <col min="4635" max="4635" width="7.6640625" style="646" customWidth="1"/>
    <col min="4636" max="4636" width="5.88671875" style="646" customWidth="1"/>
    <col min="4637" max="4864" width="7.21875" style="646"/>
    <col min="4865" max="4865" width="2.88671875" style="646" customWidth="1"/>
    <col min="4866" max="4866" width="22.33203125" style="646" customWidth="1"/>
    <col min="4867" max="4867" width="10.33203125" style="646" customWidth="1"/>
    <col min="4868" max="4868" width="10.5546875" style="646" customWidth="1"/>
    <col min="4869" max="4869" width="31.6640625" style="646" customWidth="1"/>
    <col min="4870" max="4870" width="6.109375" style="646" customWidth="1"/>
    <col min="4871" max="4871" width="15.109375" style="646" customWidth="1"/>
    <col min="4872" max="4872" width="6.109375" style="646" customWidth="1"/>
    <col min="4873" max="4873" width="11.33203125" style="646" customWidth="1"/>
    <col min="4874" max="4874" width="3" style="646" customWidth="1"/>
    <col min="4875" max="4875" width="5.44140625" style="646" customWidth="1"/>
    <col min="4876" max="4876" width="4.109375" style="646" customWidth="1"/>
    <col min="4877" max="4877" width="5.44140625" style="646" customWidth="1"/>
    <col min="4878" max="4878" width="4.109375" style="646" customWidth="1"/>
    <col min="4879" max="4879" width="5.44140625" style="646" customWidth="1"/>
    <col min="4880" max="4880" width="3.33203125" style="646" customWidth="1"/>
    <col min="4881" max="4881" width="8.6640625" style="646" customWidth="1"/>
    <col min="4882" max="4882" width="5.109375" style="646" customWidth="1"/>
    <col min="4883" max="4883" width="8.109375" style="646" customWidth="1"/>
    <col min="4884" max="4884" width="4.5546875" style="646" customWidth="1"/>
    <col min="4885" max="4885" width="5.88671875" style="646" customWidth="1"/>
    <col min="4886" max="4886" width="5.6640625" style="646" customWidth="1"/>
    <col min="4887" max="4887" width="8.77734375" style="646" customWidth="1"/>
    <col min="4888" max="4888" width="9.77734375" style="646" customWidth="1"/>
    <col min="4889" max="4889" width="7.88671875" style="646" customWidth="1"/>
    <col min="4890" max="4890" width="7.44140625" style="646" customWidth="1"/>
    <col min="4891" max="4891" width="7.6640625" style="646" customWidth="1"/>
    <col min="4892" max="4892" width="5.88671875" style="646" customWidth="1"/>
    <col min="4893" max="5120" width="7.21875" style="646"/>
    <col min="5121" max="5121" width="2.88671875" style="646" customWidth="1"/>
    <col min="5122" max="5122" width="22.33203125" style="646" customWidth="1"/>
    <col min="5123" max="5123" width="10.33203125" style="646" customWidth="1"/>
    <col min="5124" max="5124" width="10.5546875" style="646" customWidth="1"/>
    <col min="5125" max="5125" width="31.6640625" style="646" customWidth="1"/>
    <col min="5126" max="5126" width="6.109375" style="646" customWidth="1"/>
    <col min="5127" max="5127" width="15.109375" style="646" customWidth="1"/>
    <col min="5128" max="5128" width="6.109375" style="646" customWidth="1"/>
    <col min="5129" max="5129" width="11.33203125" style="646" customWidth="1"/>
    <col min="5130" max="5130" width="3" style="646" customWidth="1"/>
    <col min="5131" max="5131" width="5.44140625" style="646" customWidth="1"/>
    <col min="5132" max="5132" width="4.109375" style="646" customWidth="1"/>
    <col min="5133" max="5133" width="5.44140625" style="646" customWidth="1"/>
    <col min="5134" max="5134" width="4.109375" style="646" customWidth="1"/>
    <col min="5135" max="5135" width="5.44140625" style="646" customWidth="1"/>
    <col min="5136" max="5136" width="3.33203125" style="646" customWidth="1"/>
    <col min="5137" max="5137" width="8.6640625" style="646" customWidth="1"/>
    <col min="5138" max="5138" width="5.109375" style="646" customWidth="1"/>
    <col min="5139" max="5139" width="8.109375" style="646" customWidth="1"/>
    <col min="5140" max="5140" width="4.5546875" style="646" customWidth="1"/>
    <col min="5141" max="5141" width="5.88671875" style="646" customWidth="1"/>
    <col min="5142" max="5142" width="5.6640625" style="646" customWidth="1"/>
    <col min="5143" max="5143" width="8.77734375" style="646" customWidth="1"/>
    <col min="5144" max="5144" width="9.77734375" style="646" customWidth="1"/>
    <col min="5145" max="5145" width="7.88671875" style="646" customWidth="1"/>
    <col min="5146" max="5146" width="7.44140625" style="646" customWidth="1"/>
    <col min="5147" max="5147" width="7.6640625" style="646" customWidth="1"/>
    <col min="5148" max="5148" width="5.88671875" style="646" customWidth="1"/>
    <col min="5149" max="5376" width="7.21875" style="646"/>
    <col min="5377" max="5377" width="2.88671875" style="646" customWidth="1"/>
    <col min="5378" max="5378" width="22.33203125" style="646" customWidth="1"/>
    <col min="5379" max="5379" width="10.33203125" style="646" customWidth="1"/>
    <col min="5380" max="5380" width="10.5546875" style="646" customWidth="1"/>
    <col min="5381" max="5381" width="31.6640625" style="646" customWidth="1"/>
    <col min="5382" max="5382" width="6.109375" style="646" customWidth="1"/>
    <col min="5383" max="5383" width="15.109375" style="646" customWidth="1"/>
    <col min="5384" max="5384" width="6.109375" style="646" customWidth="1"/>
    <col min="5385" max="5385" width="11.33203125" style="646" customWidth="1"/>
    <col min="5386" max="5386" width="3" style="646" customWidth="1"/>
    <col min="5387" max="5387" width="5.44140625" style="646" customWidth="1"/>
    <col min="5388" max="5388" width="4.109375" style="646" customWidth="1"/>
    <col min="5389" max="5389" width="5.44140625" style="646" customWidth="1"/>
    <col min="5390" max="5390" width="4.109375" style="646" customWidth="1"/>
    <col min="5391" max="5391" width="5.44140625" style="646" customWidth="1"/>
    <col min="5392" max="5392" width="3.33203125" style="646" customWidth="1"/>
    <col min="5393" max="5393" width="8.6640625" style="646" customWidth="1"/>
    <col min="5394" max="5394" width="5.109375" style="646" customWidth="1"/>
    <col min="5395" max="5395" width="8.109375" style="646" customWidth="1"/>
    <col min="5396" max="5396" width="4.5546875" style="646" customWidth="1"/>
    <col min="5397" max="5397" width="5.88671875" style="646" customWidth="1"/>
    <col min="5398" max="5398" width="5.6640625" style="646" customWidth="1"/>
    <col min="5399" max="5399" width="8.77734375" style="646" customWidth="1"/>
    <col min="5400" max="5400" width="9.77734375" style="646" customWidth="1"/>
    <col min="5401" max="5401" width="7.88671875" style="646" customWidth="1"/>
    <col min="5402" max="5402" width="7.44140625" style="646" customWidth="1"/>
    <col min="5403" max="5403" width="7.6640625" style="646" customWidth="1"/>
    <col min="5404" max="5404" width="5.88671875" style="646" customWidth="1"/>
    <col min="5405" max="5632" width="7.21875" style="646"/>
    <col min="5633" max="5633" width="2.88671875" style="646" customWidth="1"/>
    <col min="5634" max="5634" width="22.33203125" style="646" customWidth="1"/>
    <col min="5635" max="5635" width="10.33203125" style="646" customWidth="1"/>
    <col min="5636" max="5636" width="10.5546875" style="646" customWidth="1"/>
    <col min="5637" max="5637" width="31.6640625" style="646" customWidth="1"/>
    <col min="5638" max="5638" width="6.109375" style="646" customWidth="1"/>
    <col min="5639" max="5639" width="15.109375" style="646" customWidth="1"/>
    <col min="5640" max="5640" width="6.109375" style="646" customWidth="1"/>
    <col min="5641" max="5641" width="11.33203125" style="646" customWidth="1"/>
    <col min="5642" max="5642" width="3" style="646" customWidth="1"/>
    <col min="5643" max="5643" width="5.44140625" style="646" customWidth="1"/>
    <col min="5644" max="5644" width="4.109375" style="646" customWidth="1"/>
    <col min="5645" max="5645" width="5.44140625" style="646" customWidth="1"/>
    <col min="5646" max="5646" width="4.109375" style="646" customWidth="1"/>
    <col min="5647" max="5647" width="5.44140625" style="646" customWidth="1"/>
    <col min="5648" max="5648" width="3.33203125" style="646" customWidth="1"/>
    <col min="5649" max="5649" width="8.6640625" style="646" customWidth="1"/>
    <col min="5650" max="5650" width="5.109375" style="646" customWidth="1"/>
    <col min="5651" max="5651" width="8.109375" style="646" customWidth="1"/>
    <col min="5652" max="5652" width="4.5546875" style="646" customWidth="1"/>
    <col min="5653" max="5653" width="5.88671875" style="646" customWidth="1"/>
    <col min="5654" max="5654" width="5.6640625" style="646" customWidth="1"/>
    <col min="5655" max="5655" width="8.77734375" style="646" customWidth="1"/>
    <col min="5656" max="5656" width="9.77734375" style="646" customWidth="1"/>
    <col min="5657" max="5657" width="7.88671875" style="646" customWidth="1"/>
    <col min="5658" max="5658" width="7.44140625" style="646" customWidth="1"/>
    <col min="5659" max="5659" width="7.6640625" style="646" customWidth="1"/>
    <col min="5660" max="5660" width="5.88671875" style="646" customWidth="1"/>
    <col min="5661" max="5888" width="7.21875" style="646"/>
    <col min="5889" max="5889" width="2.88671875" style="646" customWidth="1"/>
    <col min="5890" max="5890" width="22.33203125" style="646" customWidth="1"/>
    <col min="5891" max="5891" width="10.33203125" style="646" customWidth="1"/>
    <col min="5892" max="5892" width="10.5546875" style="646" customWidth="1"/>
    <col min="5893" max="5893" width="31.6640625" style="646" customWidth="1"/>
    <col min="5894" max="5894" width="6.109375" style="646" customWidth="1"/>
    <col min="5895" max="5895" width="15.109375" style="646" customWidth="1"/>
    <col min="5896" max="5896" width="6.109375" style="646" customWidth="1"/>
    <col min="5897" max="5897" width="11.33203125" style="646" customWidth="1"/>
    <col min="5898" max="5898" width="3" style="646" customWidth="1"/>
    <col min="5899" max="5899" width="5.44140625" style="646" customWidth="1"/>
    <col min="5900" max="5900" width="4.109375" style="646" customWidth="1"/>
    <col min="5901" max="5901" width="5.44140625" style="646" customWidth="1"/>
    <col min="5902" max="5902" width="4.109375" style="646" customWidth="1"/>
    <col min="5903" max="5903" width="5.44140625" style="646" customWidth="1"/>
    <col min="5904" max="5904" width="3.33203125" style="646" customWidth="1"/>
    <col min="5905" max="5905" width="8.6640625" style="646" customWidth="1"/>
    <col min="5906" max="5906" width="5.109375" style="646" customWidth="1"/>
    <col min="5907" max="5907" width="8.109375" style="646" customWidth="1"/>
    <col min="5908" max="5908" width="4.5546875" style="646" customWidth="1"/>
    <col min="5909" max="5909" width="5.88671875" style="646" customWidth="1"/>
    <col min="5910" max="5910" width="5.6640625" style="646" customWidth="1"/>
    <col min="5911" max="5911" width="8.77734375" style="646" customWidth="1"/>
    <col min="5912" max="5912" width="9.77734375" style="646" customWidth="1"/>
    <col min="5913" max="5913" width="7.88671875" style="646" customWidth="1"/>
    <col min="5914" max="5914" width="7.44140625" style="646" customWidth="1"/>
    <col min="5915" max="5915" width="7.6640625" style="646" customWidth="1"/>
    <col min="5916" max="5916" width="5.88671875" style="646" customWidth="1"/>
    <col min="5917" max="6144" width="7.21875" style="646"/>
    <col min="6145" max="6145" width="2.88671875" style="646" customWidth="1"/>
    <col min="6146" max="6146" width="22.33203125" style="646" customWidth="1"/>
    <col min="6147" max="6147" width="10.33203125" style="646" customWidth="1"/>
    <col min="6148" max="6148" width="10.5546875" style="646" customWidth="1"/>
    <col min="6149" max="6149" width="31.6640625" style="646" customWidth="1"/>
    <col min="6150" max="6150" width="6.109375" style="646" customWidth="1"/>
    <col min="6151" max="6151" width="15.109375" style="646" customWidth="1"/>
    <col min="6152" max="6152" width="6.109375" style="646" customWidth="1"/>
    <col min="6153" max="6153" width="11.33203125" style="646" customWidth="1"/>
    <col min="6154" max="6154" width="3" style="646" customWidth="1"/>
    <col min="6155" max="6155" width="5.44140625" style="646" customWidth="1"/>
    <col min="6156" max="6156" width="4.109375" style="646" customWidth="1"/>
    <col min="6157" max="6157" width="5.44140625" style="646" customWidth="1"/>
    <col min="6158" max="6158" width="4.109375" style="646" customWidth="1"/>
    <col min="6159" max="6159" width="5.44140625" style="646" customWidth="1"/>
    <col min="6160" max="6160" width="3.33203125" style="646" customWidth="1"/>
    <col min="6161" max="6161" width="8.6640625" style="646" customWidth="1"/>
    <col min="6162" max="6162" width="5.109375" style="646" customWidth="1"/>
    <col min="6163" max="6163" width="8.109375" style="646" customWidth="1"/>
    <col min="6164" max="6164" width="4.5546875" style="646" customWidth="1"/>
    <col min="6165" max="6165" width="5.88671875" style="646" customWidth="1"/>
    <col min="6166" max="6166" width="5.6640625" style="646" customWidth="1"/>
    <col min="6167" max="6167" width="8.77734375" style="646" customWidth="1"/>
    <col min="6168" max="6168" width="9.77734375" style="646" customWidth="1"/>
    <col min="6169" max="6169" width="7.88671875" style="646" customWidth="1"/>
    <col min="6170" max="6170" width="7.44140625" style="646" customWidth="1"/>
    <col min="6171" max="6171" width="7.6640625" style="646" customWidth="1"/>
    <col min="6172" max="6172" width="5.88671875" style="646" customWidth="1"/>
    <col min="6173" max="6400" width="7.21875" style="646"/>
    <col min="6401" max="6401" width="2.88671875" style="646" customWidth="1"/>
    <col min="6402" max="6402" width="22.33203125" style="646" customWidth="1"/>
    <col min="6403" max="6403" width="10.33203125" style="646" customWidth="1"/>
    <col min="6404" max="6404" width="10.5546875" style="646" customWidth="1"/>
    <col min="6405" max="6405" width="31.6640625" style="646" customWidth="1"/>
    <col min="6406" max="6406" width="6.109375" style="646" customWidth="1"/>
    <col min="6407" max="6407" width="15.109375" style="646" customWidth="1"/>
    <col min="6408" max="6408" width="6.109375" style="646" customWidth="1"/>
    <col min="6409" max="6409" width="11.33203125" style="646" customWidth="1"/>
    <col min="6410" max="6410" width="3" style="646" customWidth="1"/>
    <col min="6411" max="6411" width="5.44140625" style="646" customWidth="1"/>
    <col min="6412" max="6412" width="4.109375" style="646" customWidth="1"/>
    <col min="6413" max="6413" width="5.44140625" style="646" customWidth="1"/>
    <col min="6414" max="6414" width="4.109375" style="646" customWidth="1"/>
    <col min="6415" max="6415" width="5.44140625" style="646" customWidth="1"/>
    <col min="6416" max="6416" width="3.33203125" style="646" customWidth="1"/>
    <col min="6417" max="6417" width="8.6640625" style="646" customWidth="1"/>
    <col min="6418" max="6418" width="5.109375" style="646" customWidth="1"/>
    <col min="6419" max="6419" width="8.109375" style="646" customWidth="1"/>
    <col min="6420" max="6420" width="4.5546875" style="646" customWidth="1"/>
    <col min="6421" max="6421" width="5.88671875" style="646" customWidth="1"/>
    <col min="6422" max="6422" width="5.6640625" style="646" customWidth="1"/>
    <col min="6423" max="6423" width="8.77734375" style="646" customWidth="1"/>
    <col min="6424" max="6424" width="9.77734375" style="646" customWidth="1"/>
    <col min="6425" max="6425" width="7.88671875" style="646" customWidth="1"/>
    <col min="6426" max="6426" width="7.44140625" style="646" customWidth="1"/>
    <col min="6427" max="6427" width="7.6640625" style="646" customWidth="1"/>
    <col min="6428" max="6428" width="5.88671875" style="646" customWidth="1"/>
    <col min="6429" max="6656" width="7.21875" style="646"/>
    <col min="6657" max="6657" width="2.88671875" style="646" customWidth="1"/>
    <col min="6658" max="6658" width="22.33203125" style="646" customWidth="1"/>
    <col min="6659" max="6659" width="10.33203125" style="646" customWidth="1"/>
    <col min="6660" max="6660" width="10.5546875" style="646" customWidth="1"/>
    <col min="6661" max="6661" width="31.6640625" style="646" customWidth="1"/>
    <col min="6662" max="6662" width="6.109375" style="646" customWidth="1"/>
    <col min="6663" max="6663" width="15.109375" style="646" customWidth="1"/>
    <col min="6664" max="6664" width="6.109375" style="646" customWidth="1"/>
    <col min="6665" max="6665" width="11.33203125" style="646" customWidth="1"/>
    <col min="6666" max="6666" width="3" style="646" customWidth="1"/>
    <col min="6667" max="6667" width="5.44140625" style="646" customWidth="1"/>
    <col min="6668" max="6668" width="4.109375" style="646" customWidth="1"/>
    <col min="6669" max="6669" width="5.44140625" style="646" customWidth="1"/>
    <col min="6670" max="6670" width="4.109375" style="646" customWidth="1"/>
    <col min="6671" max="6671" width="5.44140625" style="646" customWidth="1"/>
    <col min="6672" max="6672" width="3.33203125" style="646" customWidth="1"/>
    <col min="6673" max="6673" width="8.6640625" style="646" customWidth="1"/>
    <col min="6674" max="6674" width="5.109375" style="646" customWidth="1"/>
    <col min="6675" max="6675" width="8.109375" style="646" customWidth="1"/>
    <col min="6676" max="6676" width="4.5546875" style="646" customWidth="1"/>
    <col min="6677" max="6677" width="5.88671875" style="646" customWidth="1"/>
    <col min="6678" max="6678" width="5.6640625" style="646" customWidth="1"/>
    <col min="6679" max="6679" width="8.77734375" style="646" customWidth="1"/>
    <col min="6680" max="6680" width="9.77734375" style="646" customWidth="1"/>
    <col min="6681" max="6681" width="7.88671875" style="646" customWidth="1"/>
    <col min="6682" max="6682" width="7.44140625" style="646" customWidth="1"/>
    <col min="6683" max="6683" width="7.6640625" style="646" customWidth="1"/>
    <col min="6684" max="6684" width="5.88671875" style="646" customWidth="1"/>
    <col min="6685" max="6912" width="7.21875" style="646"/>
    <col min="6913" max="6913" width="2.88671875" style="646" customWidth="1"/>
    <col min="6914" max="6914" width="22.33203125" style="646" customWidth="1"/>
    <col min="6915" max="6915" width="10.33203125" style="646" customWidth="1"/>
    <col min="6916" max="6916" width="10.5546875" style="646" customWidth="1"/>
    <col min="6917" max="6917" width="31.6640625" style="646" customWidth="1"/>
    <col min="6918" max="6918" width="6.109375" style="646" customWidth="1"/>
    <col min="6919" max="6919" width="15.109375" style="646" customWidth="1"/>
    <col min="6920" max="6920" width="6.109375" style="646" customWidth="1"/>
    <col min="6921" max="6921" width="11.33203125" style="646" customWidth="1"/>
    <col min="6922" max="6922" width="3" style="646" customWidth="1"/>
    <col min="6923" max="6923" width="5.44140625" style="646" customWidth="1"/>
    <col min="6924" max="6924" width="4.109375" style="646" customWidth="1"/>
    <col min="6925" max="6925" width="5.44140625" style="646" customWidth="1"/>
    <col min="6926" max="6926" width="4.109375" style="646" customWidth="1"/>
    <col min="6927" max="6927" width="5.44140625" style="646" customWidth="1"/>
    <col min="6928" max="6928" width="3.33203125" style="646" customWidth="1"/>
    <col min="6929" max="6929" width="8.6640625" style="646" customWidth="1"/>
    <col min="6930" max="6930" width="5.109375" style="646" customWidth="1"/>
    <col min="6931" max="6931" width="8.109375" style="646" customWidth="1"/>
    <col min="6932" max="6932" width="4.5546875" style="646" customWidth="1"/>
    <col min="6933" max="6933" width="5.88671875" style="646" customWidth="1"/>
    <col min="6934" max="6934" width="5.6640625" style="646" customWidth="1"/>
    <col min="6935" max="6935" width="8.77734375" style="646" customWidth="1"/>
    <col min="6936" max="6936" width="9.77734375" style="646" customWidth="1"/>
    <col min="6937" max="6937" width="7.88671875" style="646" customWidth="1"/>
    <col min="6938" max="6938" width="7.44140625" style="646" customWidth="1"/>
    <col min="6939" max="6939" width="7.6640625" style="646" customWidth="1"/>
    <col min="6940" max="6940" width="5.88671875" style="646" customWidth="1"/>
    <col min="6941" max="7168" width="7.21875" style="646"/>
    <col min="7169" max="7169" width="2.88671875" style="646" customWidth="1"/>
    <col min="7170" max="7170" width="22.33203125" style="646" customWidth="1"/>
    <col min="7171" max="7171" width="10.33203125" style="646" customWidth="1"/>
    <col min="7172" max="7172" width="10.5546875" style="646" customWidth="1"/>
    <col min="7173" max="7173" width="31.6640625" style="646" customWidth="1"/>
    <col min="7174" max="7174" width="6.109375" style="646" customWidth="1"/>
    <col min="7175" max="7175" width="15.109375" style="646" customWidth="1"/>
    <col min="7176" max="7176" width="6.109375" style="646" customWidth="1"/>
    <col min="7177" max="7177" width="11.33203125" style="646" customWidth="1"/>
    <col min="7178" max="7178" width="3" style="646" customWidth="1"/>
    <col min="7179" max="7179" width="5.44140625" style="646" customWidth="1"/>
    <col min="7180" max="7180" width="4.109375" style="646" customWidth="1"/>
    <col min="7181" max="7181" width="5.44140625" style="646" customWidth="1"/>
    <col min="7182" max="7182" width="4.109375" style="646" customWidth="1"/>
    <col min="7183" max="7183" width="5.44140625" style="646" customWidth="1"/>
    <col min="7184" max="7184" width="3.33203125" style="646" customWidth="1"/>
    <col min="7185" max="7185" width="8.6640625" style="646" customWidth="1"/>
    <col min="7186" max="7186" width="5.109375" style="646" customWidth="1"/>
    <col min="7187" max="7187" width="8.109375" style="646" customWidth="1"/>
    <col min="7188" max="7188" width="4.5546875" style="646" customWidth="1"/>
    <col min="7189" max="7189" width="5.88671875" style="646" customWidth="1"/>
    <col min="7190" max="7190" width="5.6640625" style="646" customWidth="1"/>
    <col min="7191" max="7191" width="8.77734375" style="646" customWidth="1"/>
    <col min="7192" max="7192" width="9.77734375" style="646" customWidth="1"/>
    <col min="7193" max="7193" width="7.88671875" style="646" customWidth="1"/>
    <col min="7194" max="7194" width="7.44140625" style="646" customWidth="1"/>
    <col min="7195" max="7195" width="7.6640625" style="646" customWidth="1"/>
    <col min="7196" max="7196" width="5.88671875" style="646" customWidth="1"/>
    <col min="7197" max="7424" width="7.21875" style="646"/>
    <col min="7425" max="7425" width="2.88671875" style="646" customWidth="1"/>
    <col min="7426" max="7426" width="22.33203125" style="646" customWidth="1"/>
    <col min="7427" max="7427" width="10.33203125" style="646" customWidth="1"/>
    <col min="7428" max="7428" width="10.5546875" style="646" customWidth="1"/>
    <col min="7429" max="7429" width="31.6640625" style="646" customWidth="1"/>
    <col min="7430" max="7430" width="6.109375" style="646" customWidth="1"/>
    <col min="7431" max="7431" width="15.109375" style="646" customWidth="1"/>
    <col min="7432" max="7432" width="6.109375" style="646" customWidth="1"/>
    <col min="7433" max="7433" width="11.33203125" style="646" customWidth="1"/>
    <col min="7434" max="7434" width="3" style="646" customWidth="1"/>
    <col min="7435" max="7435" width="5.44140625" style="646" customWidth="1"/>
    <col min="7436" max="7436" width="4.109375" style="646" customWidth="1"/>
    <col min="7437" max="7437" width="5.44140625" style="646" customWidth="1"/>
    <col min="7438" max="7438" width="4.109375" style="646" customWidth="1"/>
    <col min="7439" max="7439" width="5.44140625" style="646" customWidth="1"/>
    <col min="7440" max="7440" width="3.33203125" style="646" customWidth="1"/>
    <col min="7441" max="7441" width="8.6640625" style="646" customWidth="1"/>
    <col min="7442" max="7442" width="5.109375" style="646" customWidth="1"/>
    <col min="7443" max="7443" width="8.109375" style="646" customWidth="1"/>
    <col min="7444" max="7444" width="4.5546875" style="646" customWidth="1"/>
    <col min="7445" max="7445" width="5.88671875" style="646" customWidth="1"/>
    <col min="7446" max="7446" width="5.6640625" style="646" customWidth="1"/>
    <col min="7447" max="7447" width="8.77734375" style="646" customWidth="1"/>
    <col min="7448" max="7448" width="9.77734375" style="646" customWidth="1"/>
    <col min="7449" max="7449" width="7.88671875" style="646" customWidth="1"/>
    <col min="7450" max="7450" width="7.44140625" style="646" customWidth="1"/>
    <col min="7451" max="7451" width="7.6640625" style="646" customWidth="1"/>
    <col min="7452" max="7452" width="5.88671875" style="646" customWidth="1"/>
    <col min="7453" max="7680" width="7.21875" style="646"/>
    <col min="7681" max="7681" width="2.88671875" style="646" customWidth="1"/>
    <col min="7682" max="7682" width="22.33203125" style="646" customWidth="1"/>
    <col min="7683" max="7683" width="10.33203125" style="646" customWidth="1"/>
    <col min="7684" max="7684" width="10.5546875" style="646" customWidth="1"/>
    <col min="7685" max="7685" width="31.6640625" style="646" customWidth="1"/>
    <col min="7686" max="7686" width="6.109375" style="646" customWidth="1"/>
    <col min="7687" max="7687" width="15.109375" style="646" customWidth="1"/>
    <col min="7688" max="7688" width="6.109375" style="646" customWidth="1"/>
    <col min="7689" max="7689" width="11.33203125" style="646" customWidth="1"/>
    <col min="7690" max="7690" width="3" style="646" customWidth="1"/>
    <col min="7691" max="7691" width="5.44140625" style="646" customWidth="1"/>
    <col min="7692" max="7692" width="4.109375" style="646" customWidth="1"/>
    <col min="7693" max="7693" width="5.44140625" style="646" customWidth="1"/>
    <col min="7694" max="7694" width="4.109375" style="646" customWidth="1"/>
    <col min="7695" max="7695" width="5.44140625" style="646" customWidth="1"/>
    <col min="7696" max="7696" width="3.33203125" style="646" customWidth="1"/>
    <col min="7697" max="7697" width="8.6640625" style="646" customWidth="1"/>
    <col min="7698" max="7698" width="5.109375" style="646" customWidth="1"/>
    <col min="7699" max="7699" width="8.109375" style="646" customWidth="1"/>
    <col min="7700" max="7700" width="4.5546875" style="646" customWidth="1"/>
    <col min="7701" max="7701" width="5.88671875" style="646" customWidth="1"/>
    <col min="7702" max="7702" width="5.6640625" style="646" customWidth="1"/>
    <col min="7703" max="7703" width="8.77734375" style="646" customWidth="1"/>
    <col min="7704" max="7704" width="9.77734375" style="646" customWidth="1"/>
    <col min="7705" max="7705" width="7.88671875" style="646" customWidth="1"/>
    <col min="7706" max="7706" width="7.44140625" style="646" customWidth="1"/>
    <col min="7707" max="7707" width="7.6640625" style="646" customWidth="1"/>
    <col min="7708" max="7708" width="5.88671875" style="646" customWidth="1"/>
    <col min="7709" max="7936" width="7.21875" style="646"/>
    <col min="7937" max="7937" width="2.88671875" style="646" customWidth="1"/>
    <col min="7938" max="7938" width="22.33203125" style="646" customWidth="1"/>
    <col min="7939" max="7939" width="10.33203125" style="646" customWidth="1"/>
    <col min="7940" max="7940" width="10.5546875" style="646" customWidth="1"/>
    <col min="7941" max="7941" width="31.6640625" style="646" customWidth="1"/>
    <col min="7942" max="7942" width="6.109375" style="646" customWidth="1"/>
    <col min="7943" max="7943" width="15.109375" style="646" customWidth="1"/>
    <col min="7944" max="7944" width="6.109375" style="646" customWidth="1"/>
    <col min="7945" max="7945" width="11.33203125" style="646" customWidth="1"/>
    <col min="7946" max="7946" width="3" style="646" customWidth="1"/>
    <col min="7947" max="7947" width="5.44140625" style="646" customWidth="1"/>
    <col min="7948" max="7948" width="4.109375" style="646" customWidth="1"/>
    <col min="7949" max="7949" width="5.44140625" style="646" customWidth="1"/>
    <col min="7950" max="7950" width="4.109375" style="646" customWidth="1"/>
    <col min="7951" max="7951" width="5.44140625" style="646" customWidth="1"/>
    <col min="7952" max="7952" width="3.33203125" style="646" customWidth="1"/>
    <col min="7953" max="7953" width="8.6640625" style="646" customWidth="1"/>
    <col min="7954" max="7954" width="5.109375" style="646" customWidth="1"/>
    <col min="7955" max="7955" width="8.109375" style="646" customWidth="1"/>
    <col min="7956" max="7956" width="4.5546875" style="646" customWidth="1"/>
    <col min="7957" max="7957" width="5.88671875" style="646" customWidth="1"/>
    <col min="7958" max="7958" width="5.6640625" style="646" customWidth="1"/>
    <col min="7959" max="7959" width="8.77734375" style="646" customWidth="1"/>
    <col min="7960" max="7960" width="9.77734375" style="646" customWidth="1"/>
    <col min="7961" max="7961" width="7.88671875" style="646" customWidth="1"/>
    <col min="7962" max="7962" width="7.44140625" style="646" customWidth="1"/>
    <col min="7963" max="7963" width="7.6640625" style="646" customWidth="1"/>
    <col min="7964" max="7964" width="5.88671875" style="646" customWidth="1"/>
    <col min="7965" max="8192" width="7.21875" style="646"/>
    <col min="8193" max="8193" width="2.88671875" style="646" customWidth="1"/>
    <col min="8194" max="8194" width="22.33203125" style="646" customWidth="1"/>
    <col min="8195" max="8195" width="10.33203125" style="646" customWidth="1"/>
    <col min="8196" max="8196" width="10.5546875" style="646" customWidth="1"/>
    <col min="8197" max="8197" width="31.6640625" style="646" customWidth="1"/>
    <col min="8198" max="8198" width="6.109375" style="646" customWidth="1"/>
    <col min="8199" max="8199" width="15.109375" style="646" customWidth="1"/>
    <col min="8200" max="8200" width="6.109375" style="646" customWidth="1"/>
    <col min="8201" max="8201" width="11.33203125" style="646" customWidth="1"/>
    <col min="8202" max="8202" width="3" style="646" customWidth="1"/>
    <col min="8203" max="8203" width="5.44140625" style="646" customWidth="1"/>
    <col min="8204" max="8204" width="4.109375" style="646" customWidth="1"/>
    <col min="8205" max="8205" width="5.44140625" style="646" customWidth="1"/>
    <col min="8206" max="8206" width="4.109375" style="646" customWidth="1"/>
    <col min="8207" max="8207" width="5.44140625" style="646" customWidth="1"/>
    <col min="8208" max="8208" width="3.33203125" style="646" customWidth="1"/>
    <col min="8209" max="8209" width="8.6640625" style="646" customWidth="1"/>
    <col min="8210" max="8210" width="5.109375" style="646" customWidth="1"/>
    <col min="8211" max="8211" width="8.109375" style="646" customWidth="1"/>
    <col min="8212" max="8212" width="4.5546875" style="646" customWidth="1"/>
    <col min="8213" max="8213" width="5.88671875" style="646" customWidth="1"/>
    <col min="8214" max="8214" width="5.6640625" style="646" customWidth="1"/>
    <col min="8215" max="8215" width="8.77734375" style="646" customWidth="1"/>
    <col min="8216" max="8216" width="9.77734375" style="646" customWidth="1"/>
    <col min="8217" max="8217" width="7.88671875" style="646" customWidth="1"/>
    <col min="8218" max="8218" width="7.44140625" style="646" customWidth="1"/>
    <col min="8219" max="8219" width="7.6640625" style="646" customWidth="1"/>
    <col min="8220" max="8220" width="5.88671875" style="646" customWidth="1"/>
    <col min="8221" max="8448" width="7.21875" style="646"/>
    <col min="8449" max="8449" width="2.88671875" style="646" customWidth="1"/>
    <col min="8450" max="8450" width="22.33203125" style="646" customWidth="1"/>
    <col min="8451" max="8451" width="10.33203125" style="646" customWidth="1"/>
    <col min="8452" max="8452" width="10.5546875" style="646" customWidth="1"/>
    <col min="8453" max="8453" width="31.6640625" style="646" customWidth="1"/>
    <col min="8454" max="8454" width="6.109375" style="646" customWidth="1"/>
    <col min="8455" max="8455" width="15.109375" style="646" customWidth="1"/>
    <col min="8456" max="8456" width="6.109375" style="646" customWidth="1"/>
    <col min="8457" max="8457" width="11.33203125" style="646" customWidth="1"/>
    <col min="8458" max="8458" width="3" style="646" customWidth="1"/>
    <col min="8459" max="8459" width="5.44140625" style="646" customWidth="1"/>
    <col min="8460" max="8460" width="4.109375" style="646" customWidth="1"/>
    <col min="8461" max="8461" width="5.44140625" style="646" customWidth="1"/>
    <col min="8462" max="8462" width="4.109375" style="646" customWidth="1"/>
    <col min="8463" max="8463" width="5.44140625" style="646" customWidth="1"/>
    <col min="8464" max="8464" width="3.33203125" style="646" customWidth="1"/>
    <col min="8465" max="8465" width="8.6640625" style="646" customWidth="1"/>
    <col min="8466" max="8466" width="5.109375" style="646" customWidth="1"/>
    <col min="8467" max="8467" width="8.109375" style="646" customWidth="1"/>
    <col min="8468" max="8468" width="4.5546875" style="646" customWidth="1"/>
    <col min="8469" max="8469" width="5.88671875" style="646" customWidth="1"/>
    <col min="8470" max="8470" width="5.6640625" style="646" customWidth="1"/>
    <col min="8471" max="8471" width="8.77734375" style="646" customWidth="1"/>
    <col min="8472" max="8472" width="9.77734375" style="646" customWidth="1"/>
    <col min="8473" max="8473" width="7.88671875" style="646" customWidth="1"/>
    <col min="8474" max="8474" width="7.44140625" style="646" customWidth="1"/>
    <col min="8475" max="8475" width="7.6640625" style="646" customWidth="1"/>
    <col min="8476" max="8476" width="5.88671875" style="646" customWidth="1"/>
    <col min="8477" max="8704" width="7.21875" style="646"/>
    <col min="8705" max="8705" width="2.88671875" style="646" customWidth="1"/>
    <col min="8706" max="8706" width="22.33203125" style="646" customWidth="1"/>
    <col min="8707" max="8707" width="10.33203125" style="646" customWidth="1"/>
    <col min="8708" max="8708" width="10.5546875" style="646" customWidth="1"/>
    <col min="8709" max="8709" width="31.6640625" style="646" customWidth="1"/>
    <col min="8710" max="8710" width="6.109375" style="646" customWidth="1"/>
    <col min="8711" max="8711" width="15.109375" style="646" customWidth="1"/>
    <col min="8712" max="8712" width="6.109375" style="646" customWidth="1"/>
    <col min="8713" max="8713" width="11.33203125" style="646" customWidth="1"/>
    <col min="8714" max="8714" width="3" style="646" customWidth="1"/>
    <col min="8715" max="8715" width="5.44140625" style="646" customWidth="1"/>
    <col min="8716" max="8716" width="4.109375" style="646" customWidth="1"/>
    <col min="8717" max="8717" width="5.44140625" style="646" customWidth="1"/>
    <col min="8718" max="8718" width="4.109375" style="646" customWidth="1"/>
    <col min="8719" max="8719" width="5.44140625" style="646" customWidth="1"/>
    <col min="8720" max="8720" width="3.33203125" style="646" customWidth="1"/>
    <col min="8721" max="8721" width="8.6640625" style="646" customWidth="1"/>
    <col min="8722" max="8722" width="5.109375" style="646" customWidth="1"/>
    <col min="8723" max="8723" width="8.109375" style="646" customWidth="1"/>
    <col min="8724" max="8724" width="4.5546875" style="646" customWidth="1"/>
    <col min="8725" max="8725" width="5.88671875" style="646" customWidth="1"/>
    <col min="8726" max="8726" width="5.6640625" style="646" customWidth="1"/>
    <col min="8727" max="8727" width="8.77734375" style="646" customWidth="1"/>
    <col min="8728" max="8728" width="9.77734375" style="646" customWidth="1"/>
    <col min="8729" max="8729" width="7.88671875" style="646" customWidth="1"/>
    <col min="8730" max="8730" width="7.44140625" style="646" customWidth="1"/>
    <col min="8731" max="8731" width="7.6640625" style="646" customWidth="1"/>
    <col min="8732" max="8732" width="5.88671875" style="646" customWidth="1"/>
    <col min="8733" max="8960" width="7.21875" style="646"/>
    <col min="8961" max="8961" width="2.88671875" style="646" customWidth="1"/>
    <col min="8962" max="8962" width="22.33203125" style="646" customWidth="1"/>
    <col min="8963" max="8963" width="10.33203125" style="646" customWidth="1"/>
    <col min="8964" max="8964" width="10.5546875" style="646" customWidth="1"/>
    <col min="8965" max="8965" width="31.6640625" style="646" customWidth="1"/>
    <col min="8966" max="8966" width="6.109375" style="646" customWidth="1"/>
    <col min="8967" max="8967" width="15.109375" style="646" customWidth="1"/>
    <col min="8968" max="8968" width="6.109375" style="646" customWidth="1"/>
    <col min="8969" max="8969" width="11.33203125" style="646" customWidth="1"/>
    <col min="8970" max="8970" width="3" style="646" customWidth="1"/>
    <col min="8971" max="8971" width="5.44140625" style="646" customWidth="1"/>
    <col min="8972" max="8972" width="4.109375" style="646" customWidth="1"/>
    <col min="8973" max="8973" width="5.44140625" style="646" customWidth="1"/>
    <col min="8974" max="8974" width="4.109375" style="646" customWidth="1"/>
    <col min="8975" max="8975" width="5.44140625" style="646" customWidth="1"/>
    <col min="8976" max="8976" width="3.33203125" style="646" customWidth="1"/>
    <col min="8977" max="8977" width="8.6640625" style="646" customWidth="1"/>
    <col min="8978" max="8978" width="5.109375" style="646" customWidth="1"/>
    <col min="8979" max="8979" width="8.109375" style="646" customWidth="1"/>
    <col min="8980" max="8980" width="4.5546875" style="646" customWidth="1"/>
    <col min="8981" max="8981" width="5.88671875" style="646" customWidth="1"/>
    <col min="8982" max="8982" width="5.6640625" style="646" customWidth="1"/>
    <col min="8983" max="8983" width="8.77734375" style="646" customWidth="1"/>
    <col min="8984" max="8984" width="9.77734375" style="646" customWidth="1"/>
    <col min="8985" max="8985" width="7.88671875" style="646" customWidth="1"/>
    <col min="8986" max="8986" width="7.44140625" style="646" customWidth="1"/>
    <col min="8987" max="8987" width="7.6640625" style="646" customWidth="1"/>
    <col min="8988" max="8988" width="5.88671875" style="646" customWidth="1"/>
    <col min="8989" max="9216" width="7.21875" style="646"/>
    <col min="9217" max="9217" width="2.88671875" style="646" customWidth="1"/>
    <col min="9218" max="9218" width="22.33203125" style="646" customWidth="1"/>
    <col min="9219" max="9219" width="10.33203125" style="646" customWidth="1"/>
    <col min="9220" max="9220" width="10.5546875" style="646" customWidth="1"/>
    <col min="9221" max="9221" width="31.6640625" style="646" customWidth="1"/>
    <col min="9222" max="9222" width="6.109375" style="646" customWidth="1"/>
    <col min="9223" max="9223" width="15.109375" style="646" customWidth="1"/>
    <col min="9224" max="9224" width="6.109375" style="646" customWidth="1"/>
    <col min="9225" max="9225" width="11.33203125" style="646" customWidth="1"/>
    <col min="9226" max="9226" width="3" style="646" customWidth="1"/>
    <col min="9227" max="9227" width="5.44140625" style="646" customWidth="1"/>
    <col min="9228" max="9228" width="4.109375" style="646" customWidth="1"/>
    <col min="9229" max="9229" width="5.44140625" style="646" customWidth="1"/>
    <col min="9230" max="9230" width="4.109375" style="646" customWidth="1"/>
    <col min="9231" max="9231" width="5.44140625" style="646" customWidth="1"/>
    <col min="9232" max="9232" width="3.33203125" style="646" customWidth="1"/>
    <col min="9233" max="9233" width="8.6640625" style="646" customWidth="1"/>
    <col min="9234" max="9234" width="5.109375" style="646" customWidth="1"/>
    <col min="9235" max="9235" width="8.109375" style="646" customWidth="1"/>
    <col min="9236" max="9236" width="4.5546875" style="646" customWidth="1"/>
    <col min="9237" max="9237" width="5.88671875" style="646" customWidth="1"/>
    <col min="9238" max="9238" width="5.6640625" style="646" customWidth="1"/>
    <col min="9239" max="9239" width="8.77734375" style="646" customWidth="1"/>
    <col min="9240" max="9240" width="9.77734375" style="646" customWidth="1"/>
    <col min="9241" max="9241" width="7.88671875" style="646" customWidth="1"/>
    <col min="9242" max="9242" width="7.44140625" style="646" customWidth="1"/>
    <col min="9243" max="9243" width="7.6640625" style="646" customWidth="1"/>
    <col min="9244" max="9244" width="5.88671875" style="646" customWidth="1"/>
    <col min="9245" max="9472" width="7.21875" style="646"/>
    <col min="9473" max="9473" width="2.88671875" style="646" customWidth="1"/>
    <col min="9474" max="9474" width="22.33203125" style="646" customWidth="1"/>
    <col min="9475" max="9475" width="10.33203125" style="646" customWidth="1"/>
    <col min="9476" max="9476" width="10.5546875" style="646" customWidth="1"/>
    <col min="9477" max="9477" width="31.6640625" style="646" customWidth="1"/>
    <col min="9478" max="9478" width="6.109375" style="646" customWidth="1"/>
    <col min="9479" max="9479" width="15.109375" style="646" customWidth="1"/>
    <col min="9480" max="9480" width="6.109375" style="646" customWidth="1"/>
    <col min="9481" max="9481" width="11.33203125" style="646" customWidth="1"/>
    <col min="9482" max="9482" width="3" style="646" customWidth="1"/>
    <col min="9483" max="9483" width="5.44140625" style="646" customWidth="1"/>
    <col min="9484" max="9484" width="4.109375" style="646" customWidth="1"/>
    <col min="9485" max="9485" width="5.44140625" style="646" customWidth="1"/>
    <col min="9486" max="9486" width="4.109375" style="646" customWidth="1"/>
    <col min="9487" max="9487" width="5.44140625" style="646" customWidth="1"/>
    <col min="9488" max="9488" width="3.33203125" style="646" customWidth="1"/>
    <col min="9489" max="9489" width="8.6640625" style="646" customWidth="1"/>
    <col min="9490" max="9490" width="5.109375" style="646" customWidth="1"/>
    <col min="9491" max="9491" width="8.109375" style="646" customWidth="1"/>
    <col min="9492" max="9492" width="4.5546875" style="646" customWidth="1"/>
    <col min="9493" max="9493" width="5.88671875" style="646" customWidth="1"/>
    <col min="9494" max="9494" width="5.6640625" style="646" customWidth="1"/>
    <col min="9495" max="9495" width="8.77734375" style="646" customWidth="1"/>
    <col min="9496" max="9496" width="9.77734375" style="646" customWidth="1"/>
    <col min="9497" max="9497" width="7.88671875" style="646" customWidth="1"/>
    <col min="9498" max="9498" width="7.44140625" style="646" customWidth="1"/>
    <col min="9499" max="9499" width="7.6640625" style="646" customWidth="1"/>
    <col min="9500" max="9500" width="5.88671875" style="646" customWidth="1"/>
    <col min="9501" max="9728" width="7.21875" style="646"/>
    <col min="9729" max="9729" width="2.88671875" style="646" customWidth="1"/>
    <col min="9730" max="9730" width="22.33203125" style="646" customWidth="1"/>
    <col min="9731" max="9731" width="10.33203125" style="646" customWidth="1"/>
    <col min="9732" max="9732" width="10.5546875" style="646" customWidth="1"/>
    <col min="9733" max="9733" width="31.6640625" style="646" customWidth="1"/>
    <col min="9734" max="9734" width="6.109375" style="646" customWidth="1"/>
    <col min="9735" max="9735" width="15.109375" style="646" customWidth="1"/>
    <col min="9736" max="9736" width="6.109375" style="646" customWidth="1"/>
    <col min="9737" max="9737" width="11.33203125" style="646" customWidth="1"/>
    <col min="9738" max="9738" width="3" style="646" customWidth="1"/>
    <col min="9739" max="9739" width="5.44140625" style="646" customWidth="1"/>
    <col min="9740" max="9740" width="4.109375" style="646" customWidth="1"/>
    <col min="9741" max="9741" width="5.44140625" style="646" customWidth="1"/>
    <col min="9742" max="9742" width="4.109375" style="646" customWidth="1"/>
    <col min="9743" max="9743" width="5.44140625" style="646" customWidth="1"/>
    <col min="9744" max="9744" width="3.33203125" style="646" customWidth="1"/>
    <col min="9745" max="9745" width="8.6640625" style="646" customWidth="1"/>
    <col min="9746" max="9746" width="5.109375" style="646" customWidth="1"/>
    <col min="9747" max="9747" width="8.109375" style="646" customWidth="1"/>
    <col min="9748" max="9748" width="4.5546875" style="646" customWidth="1"/>
    <col min="9749" max="9749" width="5.88671875" style="646" customWidth="1"/>
    <col min="9750" max="9750" width="5.6640625" style="646" customWidth="1"/>
    <col min="9751" max="9751" width="8.77734375" style="646" customWidth="1"/>
    <col min="9752" max="9752" width="9.77734375" style="646" customWidth="1"/>
    <col min="9753" max="9753" width="7.88671875" style="646" customWidth="1"/>
    <col min="9754" max="9754" width="7.44140625" style="646" customWidth="1"/>
    <col min="9755" max="9755" width="7.6640625" style="646" customWidth="1"/>
    <col min="9756" max="9756" width="5.88671875" style="646" customWidth="1"/>
    <col min="9757" max="9984" width="7.21875" style="646"/>
    <col min="9985" max="9985" width="2.88671875" style="646" customWidth="1"/>
    <col min="9986" max="9986" width="22.33203125" style="646" customWidth="1"/>
    <col min="9987" max="9987" width="10.33203125" style="646" customWidth="1"/>
    <col min="9988" max="9988" width="10.5546875" style="646" customWidth="1"/>
    <col min="9989" max="9989" width="31.6640625" style="646" customWidth="1"/>
    <col min="9990" max="9990" width="6.109375" style="646" customWidth="1"/>
    <col min="9991" max="9991" width="15.109375" style="646" customWidth="1"/>
    <col min="9992" max="9992" width="6.109375" style="646" customWidth="1"/>
    <col min="9993" max="9993" width="11.33203125" style="646" customWidth="1"/>
    <col min="9994" max="9994" width="3" style="646" customWidth="1"/>
    <col min="9995" max="9995" width="5.44140625" style="646" customWidth="1"/>
    <col min="9996" max="9996" width="4.109375" style="646" customWidth="1"/>
    <col min="9997" max="9997" width="5.44140625" style="646" customWidth="1"/>
    <col min="9998" max="9998" width="4.109375" style="646" customWidth="1"/>
    <col min="9999" max="9999" width="5.44140625" style="646" customWidth="1"/>
    <col min="10000" max="10000" width="3.33203125" style="646" customWidth="1"/>
    <col min="10001" max="10001" width="8.6640625" style="646" customWidth="1"/>
    <col min="10002" max="10002" width="5.109375" style="646" customWidth="1"/>
    <col min="10003" max="10003" width="8.109375" style="646" customWidth="1"/>
    <col min="10004" max="10004" width="4.5546875" style="646" customWidth="1"/>
    <col min="10005" max="10005" width="5.88671875" style="646" customWidth="1"/>
    <col min="10006" max="10006" width="5.6640625" style="646" customWidth="1"/>
    <col min="10007" max="10007" width="8.77734375" style="646" customWidth="1"/>
    <col min="10008" max="10008" width="9.77734375" style="646" customWidth="1"/>
    <col min="10009" max="10009" width="7.88671875" style="646" customWidth="1"/>
    <col min="10010" max="10010" width="7.44140625" style="646" customWidth="1"/>
    <col min="10011" max="10011" width="7.6640625" style="646" customWidth="1"/>
    <col min="10012" max="10012" width="5.88671875" style="646" customWidth="1"/>
    <col min="10013" max="10240" width="7.21875" style="646"/>
    <col min="10241" max="10241" width="2.88671875" style="646" customWidth="1"/>
    <col min="10242" max="10242" width="22.33203125" style="646" customWidth="1"/>
    <col min="10243" max="10243" width="10.33203125" style="646" customWidth="1"/>
    <col min="10244" max="10244" width="10.5546875" style="646" customWidth="1"/>
    <col min="10245" max="10245" width="31.6640625" style="646" customWidth="1"/>
    <col min="10246" max="10246" width="6.109375" style="646" customWidth="1"/>
    <col min="10247" max="10247" width="15.109375" style="646" customWidth="1"/>
    <col min="10248" max="10248" width="6.109375" style="646" customWidth="1"/>
    <col min="10249" max="10249" width="11.33203125" style="646" customWidth="1"/>
    <col min="10250" max="10250" width="3" style="646" customWidth="1"/>
    <col min="10251" max="10251" width="5.44140625" style="646" customWidth="1"/>
    <col min="10252" max="10252" width="4.109375" style="646" customWidth="1"/>
    <col min="10253" max="10253" width="5.44140625" style="646" customWidth="1"/>
    <col min="10254" max="10254" width="4.109375" style="646" customWidth="1"/>
    <col min="10255" max="10255" width="5.44140625" style="646" customWidth="1"/>
    <col min="10256" max="10256" width="3.33203125" style="646" customWidth="1"/>
    <col min="10257" max="10257" width="8.6640625" style="646" customWidth="1"/>
    <col min="10258" max="10258" width="5.109375" style="646" customWidth="1"/>
    <col min="10259" max="10259" width="8.109375" style="646" customWidth="1"/>
    <col min="10260" max="10260" width="4.5546875" style="646" customWidth="1"/>
    <col min="10261" max="10261" width="5.88671875" style="646" customWidth="1"/>
    <col min="10262" max="10262" width="5.6640625" style="646" customWidth="1"/>
    <col min="10263" max="10263" width="8.77734375" style="646" customWidth="1"/>
    <col min="10264" max="10264" width="9.77734375" style="646" customWidth="1"/>
    <col min="10265" max="10265" width="7.88671875" style="646" customWidth="1"/>
    <col min="10266" max="10266" width="7.44140625" style="646" customWidth="1"/>
    <col min="10267" max="10267" width="7.6640625" style="646" customWidth="1"/>
    <col min="10268" max="10268" width="5.88671875" style="646" customWidth="1"/>
    <col min="10269" max="10496" width="7.21875" style="646"/>
    <col min="10497" max="10497" width="2.88671875" style="646" customWidth="1"/>
    <col min="10498" max="10498" width="22.33203125" style="646" customWidth="1"/>
    <col min="10499" max="10499" width="10.33203125" style="646" customWidth="1"/>
    <col min="10500" max="10500" width="10.5546875" style="646" customWidth="1"/>
    <col min="10501" max="10501" width="31.6640625" style="646" customWidth="1"/>
    <col min="10502" max="10502" width="6.109375" style="646" customWidth="1"/>
    <col min="10503" max="10503" width="15.109375" style="646" customWidth="1"/>
    <col min="10504" max="10504" width="6.109375" style="646" customWidth="1"/>
    <col min="10505" max="10505" width="11.33203125" style="646" customWidth="1"/>
    <col min="10506" max="10506" width="3" style="646" customWidth="1"/>
    <col min="10507" max="10507" width="5.44140625" style="646" customWidth="1"/>
    <col min="10508" max="10508" width="4.109375" style="646" customWidth="1"/>
    <col min="10509" max="10509" width="5.44140625" style="646" customWidth="1"/>
    <col min="10510" max="10510" width="4.109375" style="646" customWidth="1"/>
    <col min="10511" max="10511" width="5.44140625" style="646" customWidth="1"/>
    <col min="10512" max="10512" width="3.33203125" style="646" customWidth="1"/>
    <col min="10513" max="10513" width="8.6640625" style="646" customWidth="1"/>
    <col min="10514" max="10514" width="5.109375" style="646" customWidth="1"/>
    <col min="10515" max="10515" width="8.109375" style="646" customWidth="1"/>
    <col min="10516" max="10516" width="4.5546875" style="646" customWidth="1"/>
    <col min="10517" max="10517" width="5.88671875" style="646" customWidth="1"/>
    <col min="10518" max="10518" width="5.6640625" style="646" customWidth="1"/>
    <col min="10519" max="10519" width="8.77734375" style="646" customWidth="1"/>
    <col min="10520" max="10520" width="9.77734375" style="646" customWidth="1"/>
    <col min="10521" max="10521" width="7.88671875" style="646" customWidth="1"/>
    <col min="10522" max="10522" width="7.44140625" style="646" customWidth="1"/>
    <col min="10523" max="10523" width="7.6640625" style="646" customWidth="1"/>
    <col min="10524" max="10524" width="5.88671875" style="646" customWidth="1"/>
    <col min="10525" max="10752" width="7.21875" style="646"/>
    <col min="10753" max="10753" width="2.88671875" style="646" customWidth="1"/>
    <col min="10754" max="10754" width="22.33203125" style="646" customWidth="1"/>
    <col min="10755" max="10755" width="10.33203125" style="646" customWidth="1"/>
    <col min="10756" max="10756" width="10.5546875" style="646" customWidth="1"/>
    <col min="10757" max="10757" width="31.6640625" style="646" customWidth="1"/>
    <col min="10758" max="10758" width="6.109375" style="646" customWidth="1"/>
    <col min="10759" max="10759" width="15.109375" style="646" customWidth="1"/>
    <col min="10760" max="10760" width="6.109375" style="646" customWidth="1"/>
    <col min="10761" max="10761" width="11.33203125" style="646" customWidth="1"/>
    <col min="10762" max="10762" width="3" style="646" customWidth="1"/>
    <col min="10763" max="10763" width="5.44140625" style="646" customWidth="1"/>
    <col min="10764" max="10764" width="4.109375" style="646" customWidth="1"/>
    <col min="10765" max="10765" width="5.44140625" style="646" customWidth="1"/>
    <col min="10766" max="10766" width="4.109375" style="646" customWidth="1"/>
    <col min="10767" max="10767" width="5.44140625" style="646" customWidth="1"/>
    <col min="10768" max="10768" width="3.33203125" style="646" customWidth="1"/>
    <col min="10769" max="10769" width="8.6640625" style="646" customWidth="1"/>
    <col min="10770" max="10770" width="5.109375" style="646" customWidth="1"/>
    <col min="10771" max="10771" width="8.109375" style="646" customWidth="1"/>
    <col min="10772" max="10772" width="4.5546875" style="646" customWidth="1"/>
    <col min="10773" max="10773" width="5.88671875" style="646" customWidth="1"/>
    <col min="10774" max="10774" width="5.6640625" style="646" customWidth="1"/>
    <col min="10775" max="10775" width="8.77734375" style="646" customWidth="1"/>
    <col min="10776" max="10776" width="9.77734375" style="646" customWidth="1"/>
    <col min="10777" max="10777" width="7.88671875" style="646" customWidth="1"/>
    <col min="10778" max="10778" width="7.44140625" style="646" customWidth="1"/>
    <col min="10779" max="10779" width="7.6640625" style="646" customWidth="1"/>
    <col min="10780" max="10780" width="5.88671875" style="646" customWidth="1"/>
    <col min="10781" max="11008" width="7.21875" style="646"/>
    <col min="11009" max="11009" width="2.88671875" style="646" customWidth="1"/>
    <col min="11010" max="11010" width="22.33203125" style="646" customWidth="1"/>
    <col min="11011" max="11011" width="10.33203125" style="646" customWidth="1"/>
    <col min="11012" max="11012" width="10.5546875" style="646" customWidth="1"/>
    <col min="11013" max="11013" width="31.6640625" style="646" customWidth="1"/>
    <col min="11014" max="11014" width="6.109375" style="646" customWidth="1"/>
    <col min="11015" max="11015" width="15.109375" style="646" customWidth="1"/>
    <col min="11016" max="11016" width="6.109375" style="646" customWidth="1"/>
    <col min="11017" max="11017" width="11.33203125" style="646" customWidth="1"/>
    <col min="11018" max="11018" width="3" style="646" customWidth="1"/>
    <col min="11019" max="11019" width="5.44140625" style="646" customWidth="1"/>
    <col min="11020" max="11020" width="4.109375" style="646" customWidth="1"/>
    <col min="11021" max="11021" width="5.44140625" style="646" customWidth="1"/>
    <col min="11022" max="11022" width="4.109375" style="646" customWidth="1"/>
    <col min="11023" max="11023" width="5.44140625" style="646" customWidth="1"/>
    <col min="11024" max="11024" width="3.33203125" style="646" customWidth="1"/>
    <col min="11025" max="11025" width="8.6640625" style="646" customWidth="1"/>
    <col min="11026" max="11026" width="5.109375" style="646" customWidth="1"/>
    <col min="11027" max="11027" width="8.109375" style="646" customWidth="1"/>
    <col min="11028" max="11028" width="4.5546875" style="646" customWidth="1"/>
    <col min="11029" max="11029" width="5.88671875" style="646" customWidth="1"/>
    <col min="11030" max="11030" width="5.6640625" style="646" customWidth="1"/>
    <col min="11031" max="11031" width="8.77734375" style="646" customWidth="1"/>
    <col min="11032" max="11032" width="9.77734375" style="646" customWidth="1"/>
    <col min="11033" max="11033" width="7.88671875" style="646" customWidth="1"/>
    <col min="11034" max="11034" width="7.44140625" style="646" customWidth="1"/>
    <col min="11035" max="11035" width="7.6640625" style="646" customWidth="1"/>
    <col min="11036" max="11036" width="5.88671875" style="646" customWidth="1"/>
    <col min="11037" max="11264" width="7.21875" style="646"/>
    <col min="11265" max="11265" width="2.88671875" style="646" customWidth="1"/>
    <col min="11266" max="11266" width="22.33203125" style="646" customWidth="1"/>
    <col min="11267" max="11267" width="10.33203125" style="646" customWidth="1"/>
    <col min="11268" max="11268" width="10.5546875" style="646" customWidth="1"/>
    <col min="11269" max="11269" width="31.6640625" style="646" customWidth="1"/>
    <col min="11270" max="11270" width="6.109375" style="646" customWidth="1"/>
    <col min="11271" max="11271" width="15.109375" style="646" customWidth="1"/>
    <col min="11272" max="11272" width="6.109375" style="646" customWidth="1"/>
    <col min="11273" max="11273" width="11.33203125" style="646" customWidth="1"/>
    <col min="11274" max="11274" width="3" style="646" customWidth="1"/>
    <col min="11275" max="11275" width="5.44140625" style="646" customWidth="1"/>
    <col min="11276" max="11276" width="4.109375" style="646" customWidth="1"/>
    <col min="11277" max="11277" width="5.44140625" style="646" customWidth="1"/>
    <col min="11278" max="11278" width="4.109375" style="646" customWidth="1"/>
    <col min="11279" max="11279" width="5.44140625" style="646" customWidth="1"/>
    <col min="11280" max="11280" width="3.33203125" style="646" customWidth="1"/>
    <col min="11281" max="11281" width="8.6640625" style="646" customWidth="1"/>
    <col min="11282" max="11282" width="5.109375" style="646" customWidth="1"/>
    <col min="11283" max="11283" width="8.109375" style="646" customWidth="1"/>
    <col min="11284" max="11284" width="4.5546875" style="646" customWidth="1"/>
    <col min="11285" max="11285" width="5.88671875" style="646" customWidth="1"/>
    <col min="11286" max="11286" width="5.6640625" style="646" customWidth="1"/>
    <col min="11287" max="11287" width="8.77734375" style="646" customWidth="1"/>
    <col min="11288" max="11288" width="9.77734375" style="646" customWidth="1"/>
    <col min="11289" max="11289" width="7.88671875" style="646" customWidth="1"/>
    <col min="11290" max="11290" width="7.44140625" style="646" customWidth="1"/>
    <col min="11291" max="11291" width="7.6640625" style="646" customWidth="1"/>
    <col min="11292" max="11292" width="5.88671875" style="646" customWidth="1"/>
    <col min="11293" max="11520" width="7.21875" style="646"/>
    <col min="11521" max="11521" width="2.88671875" style="646" customWidth="1"/>
    <col min="11522" max="11522" width="22.33203125" style="646" customWidth="1"/>
    <col min="11523" max="11523" width="10.33203125" style="646" customWidth="1"/>
    <col min="11524" max="11524" width="10.5546875" style="646" customWidth="1"/>
    <col min="11525" max="11525" width="31.6640625" style="646" customWidth="1"/>
    <col min="11526" max="11526" width="6.109375" style="646" customWidth="1"/>
    <col min="11527" max="11527" width="15.109375" style="646" customWidth="1"/>
    <col min="11528" max="11528" width="6.109375" style="646" customWidth="1"/>
    <col min="11529" max="11529" width="11.33203125" style="646" customWidth="1"/>
    <col min="11530" max="11530" width="3" style="646" customWidth="1"/>
    <col min="11531" max="11531" width="5.44140625" style="646" customWidth="1"/>
    <col min="11532" max="11532" width="4.109375" style="646" customWidth="1"/>
    <col min="11533" max="11533" width="5.44140625" style="646" customWidth="1"/>
    <col min="11534" max="11534" width="4.109375" style="646" customWidth="1"/>
    <col min="11535" max="11535" width="5.44140625" style="646" customWidth="1"/>
    <col min="11536" max="11536" width="3.33203125" style="646" customWidth="1"/>
    <col min="11537" max="11537" width="8.6640625" style="646" customWidth="1"/>
    <col min="11538" max="11538" width="5.109375" style="646" customWidth="1"/>
    <col min="11539" max="11539" width="8.109375" style="646" customWidth="1"/>
    <col min="11540" max="11540" width="4.5546875" style="646" customWidth="1"/>
    <col min="11541" max="11541" width="5.88671875" style="646" customWidth="1"/>
    <col min="11542" max="11542" width="5.6640625" style="646" customWidth="1"/>
    <col min="11543" max="11543" width="8.77734375" style="646" customWidth="1"/>
    <col min="11544" max="11544" width="9.77734375" style="646" customWidth="1"/>
    <col min="11545" max="11545" width="7.88671875" style="646" customWidth="1"/>
    <col min="11546" max="11546" width="7.44140625" style="646" customWidth="1"/>
    <col min="11547" max="11547" width="7.6640625" style="646" customWidth="1"/>
    <col min="11548" max="11548" width="5.88671875" style="646" customWidth="1"/>
    <col min="11549" max="11776" width="7.21875" style="646"/>
    <col min="11777" max="11777" width="2.88671875" style="646" customWidth="1"/>
    <col min="11778" max="11778" width="22.33203125" style="646" customWidth="1"/>
    <col min="11779" max="11779" width="10.33203125" style="646" customWidth="1"/>
    <col min="11780" max="11780" width="10.5546875" style="646" customWidth="1"/>
    <col min="11781" max="11781" width="31.6640625" style="646" customWidth="1"/>
    <col min="11782" max="11782" width="6.109375" style="646" customWidth="1"/>
    <col min="11783" max="11783" width="15.109375" style="646" customWidth="1"/>
    <col min="11784" max="11784" width="6.109375" style="646" customWidth="1"/>
    <col min="11785" max="11785" width="11.33203125" style="646" customWidth="1"/>
    <col min="11786" max="11786" width="3" style="646" customWidth="1"/>
    <col min="11787" max="11787" width="5.44140625" style="646" customWidth="1"/>
    <col min="11788" max="11788" width="4.109375" style="646" customWidth="1"/>
    <col min="11789" max="11789" width="5.44140625" style="646" customWidth="1"/>
    <col min="11790" max="11790" width="4.109375" style="646" customWidth="1"/>
    <col min="11791" max="11791" width="5.44140625" style="646" customWidth="1"/>
    <col min="11792" max="11792" width="3.33203125" style="646" customWidth="1"/>
    <col min="11793" max="11793" width="8.6640625" style="646" customWidth="1"/>
    <col min="11794" max="11794" width="5.109375" style="646" customWidth="1"/>
    <col min="11795" max="11795" width="8.109375" style="646" customWidth="1"/>
    <col min="11796" max="11796" width="4.5546875" style="646" customWidth="1"/>
    <col min="11797" max="11797" width="5.88671875" style="646" customWidth="1"/>
    <col min="11798" max="11798" width="5.6640625" style="646" customWidth="1"/>
    <col min="11799" max="11799" width="8.77734375" style="646" customWidth="1"/>
    <col min="11800" max="11800" width="9.77734375" style="646" customWidth="1"/>
    <col min="11801" max="11801" width="7.88671875" style="646" customWidth="1"/>
    <col min="11802" max="11802" width="7.44140625" style="646" customWidth="1"/>
    <col min="11803" max="11803" width="7.6640625" style="646" customWidth="1"/>
    <col min="11804" max="11804" width="5.88671875" style="646" customWidth="1"/>
    <col min="11805" max="12032" width="7.21875" style="646"/>
    <col min="12033" max="12033" width="2.88671875" style="646" customWidth="1"/>
    <col min="12034" max="12034" width="22.33203125" style="646" customWidth="1"/>
    <col min="12035" max="12035" width="10.33203125" style="646" customWidth="1"/>
    <col min="12036" max="12036" width="10.5546875" style="646" customWidth="1"/>
    <col min="12037" max="12037" width="31.6640625" style="646" customWidth="1"/>
    <col min="12038" max="12038" width="6.109375" style="646" customWidth="1"/>
    <col min="12039" max="12039" width="15.109375" style="646" customWidth="1"/>
    <col min="12040" max="12040" width="6.109375" style="646" customWidth="1"/>
    <col min="12041" max="12041" width="11.33203125" style="646" customWidth="1"/>
    <col min="12042" max="12042" width="3" style="646" customWidth="1"/>
    <col min="12043" max="12043" width="5.44140625" style="646" customWidth="1"/>
    <col min="12044" max="12044" width="4.109375" style="646" customWidth="1"/>
    <col min="12045" max="12045" width="5.44140625" style="646" customWidth="1"/>
    <col min="12046" max="12046" width="4.109375" style="646" customWidth="1"/>
    <col min="12047" max="12047" width="5.44140625" style="646" customWidth="1"/>
    <col min="12048" max="12048" width="3.33203125" style="646" customWidth="1"/>
    <col min="12049" max="12049" width="8.6640625" style="646" customWidth="1"/>
    <col min="12050" max="12050" width="5.109375" style="646" customWidth="1"/>
    <col min="12051" max="12051" width="8.109375" style="646" customWidth="1"/>
    <col min="12052" max="12052" width="4.5546875" style="646" customWidth="1"/>
    <col min="12053" max="12053" width="5.88671875" style="646" customWidth="1"/>
    <col min="12054" max="12054" width="5.6640625" style="646" customWidth="1"/>
    <col min="12055" max="12055" width="8.77734375" style="646" customWidth="1"/>
    <col min="12056" max="12056" width="9.77734375" style="646" customWidth="1"/>
    <col min="12057" max="12057" width="7.88671875" style="646" customWidth="1"/>
    <col min="12058" max="12058" width="7.44140625" style="646" customWidth="1"/>
    <col min="12059" max="12059" width="7.6640625" style="646" customWidth="1"/>
    <col min="12060" max="12060" width="5.88671875" style="646" customWidth="1"/>
    <col min="12061" max="12288" width="7.21875" style="646"/>
    <col min="12289" max="12289" width="2.88671875" style="646" customWidth="1"/>
    <col min="12290" max="12290" width="22.33203125" style="646" customWidth="1"/>
    <col min="12291" max="12291" width="10.33203125" style="646" customWidth="1"/>
    <col min="12292" max="12292" width="10.5546875" style="646" customWidth="1"/>
    <col min="12293" max="12293" width="31.6640625" style="646" customWidth="1"/>
    <col min="12294" max="12294" width="6.109375" style="646" customWidth="1"/>
    <col min="12295" max="12295" width="15.109375" style="646" customWidth="1"/>
    <col min="12296" max="12296" width="6.109375" style="646" customWidth="1"/>
    <col min="12297" max="12297" width="11.33203125" style="646" customWidth="1"/>
    <col min="12298" max="12298" width="3" style="646" customWidth="1"/>
    <col min="12299" max="12299" width="5.44140625" style="646" customWidth="1"/>
    <col min="12300" max="12300" width="4.109375" style="646" customWidth="1"/>
    <col min="12301" max="12301" width="5.44140625" style="646" customWidth="1"/>
    <col min="12302" max="12302" width="4.109375" style="646" customWidth="1"/>
    <col min="12303" max="12303" width="5.44140625" style="646" customWidth="1"/>
    <col min="12304" max="12304" width="3.33203125" style="646" customWidth="1"/>
    <col min="12305" max="12305" width="8.6640625" style="646" customWidth="1"/>
    <col min="12306" max="12306" width="5.109375" style="646" customWidth="1"/>
    <col min="12307" max="12307" width="8.109375" style="646" customWidth="1"/>
    <col min="12308" max="12308" width="4.5546875" style="646" customWidth="1"/>
    <col min="12309" max="12309" width="5.88671875" style="646" customWidth="1"/>
    <col min="12310" max="12310" width="5.6640625" style="646" customWidth="1"/>
    <col min="12311" max="12311" width="8.77734375" style="646" customWidth="1"/>
    <col min="12312" max="12312" width="9.77734375" style="646" customWidth="1"/>
    <col min="12313" max="12313" width="7.88671875" style="646" customWidth="1"/>
    <col min="12314" max="12314" width="7.44140625" style="646" customWidth="1"/>
    <col min="12315" max="12315" width="7.6640625" style="646" customWidth="1"/>
    <col min="12316" max="12316" width="5.88671875" style="646" customWidth="1"/>
    <col min="12317" max="12544" width="7.21875" style="646"/>
    <col min="12545" max="12545" width="2.88671875" style="646" customWidth="1"/>
    <col min="12546" max="12546" width="22.33203125" style="646" customWidth="1"/>
    <col min="12547" max="12547" width="10.33203125" style="646" customWidth="1"/>
    <col min="12548" max="12548" width="10.5546875" style="646" customWidth="1"/>
    <col min="12549" max="12549" width="31.6640625" style="646" customWidth="1"/>
    <col min="12550" max="12550" width="6.109375" style="646" customWidth="1"/>
    <col min="12551" max="12551" width="15.109375" style="646" customWidth="1"/>
    <col min="12552" max="12552" width="6.109375" style="646" customWidth="1"/>
    <col min="12553" max="12553" width="11.33203125" style="646" customWidth="1"/>
    <col min="12554" max="12554" width="3" style="646" customWidth="1"/>
    <col min="12555" max="12555" width="5.44140625" style="646" customWidth="1"/>
    <col min="12556" max="12556" width="4.109375" style="646" customWidth="1"/>
    <col min="12557" max="12557" width="5.44140625" style="646" customWidth="1"/>
    <col min="12558" max="12558" width="4.109375" style="646" customWidth="1"/>
    <col min="12559" max="12559" width="5.44140625" style="646" customWidth="1"/>
    <col min="12560" max="12560" width="3.33203125" style="646" customWidth="1"/>
    <col min="12561" max="12561" width="8.6640625" style="646" customWidth="1"/>
    <col min="12562" max="12562" width="5.109375" style="646" customWidth="1"/>
    <col min="12563" max="12563" width="8.109375" style="646" customWidth="1"/>
    <col min="12564" max="12564" width="4.5546875" style="646" customWidth="1"/>
    <col min="12565" max="12565" width="5.88671875" style="646" customWidth="1"/>
    <col min="12566" max="12566" width="5.6640625" style="646" customWidth="1"/>
    <col min="12567" max="12567" width="8.77734375" style="646" customWidth="1"/>
    <col min="12568" max="12568" width="9.77734375" style="646" customWidth="1"/>
    <col min="12569" max="12569" width="7.88671875" style="646" customWidth="1"/>
    <col min="12570" max="12570" width="7.44140625" style="646" customWidth="1"/>
    <col min="12571" max="12571" width="7.6640625" style="646" customWidth="1"/>
    <col min="12572" max="12572" width="5.88671875" style="646" customWidth="1"/>
    <col min="12573" max="12800" width="7.21875" style="646"/>
    <col min="12801" max="12801" width="2.88671875" style="646" customWidth="1"/>
    <col min="12802" max="12802" width="22.33203125" style="646" customWidth="1"/>
    <col min="12803" max="12803" width="10.33203125" style="646" customWidth="1"/>
    <col min="12804" max="12804" width="10.5546875" style="646" customWidth="1"/>
    <col min="12805" max="12805" width="31.6640625" style="646" customWidth="1"/>
    <col min="12806" max="12806" width="6.109375" style="646" customWidth="1"/>
    <col min="12807" max="12807" width="15.109375" style="646" customWidth="1"/>
    <col min="12808" max="12808" width="6.109375" style="646" customWidth="1"/>
    <col min="12809" max="12809" width="11.33203125" style="646" customWidth="1"/>
    <col min="12810" max="12810" width="3" style="646" customWidth="1"/>
    <col min="12811" max="12811" width="5.44140625" style="646" customWidth="1"/>
    <col min="12812" max="12812" width="4.109375" style="646" customWidth="1"/>
    <col min="12813" max="12813" width="5.44140625" style="646" customWidth="1"/>
    <col min="12814" max="12814" width="4.109375" style="646" customWidth="1"/>
    <col min="12815" max="12815" width="5.44140625" style="646" customWidth="1"/>
    <col min="12816" max="12816" width="3.33203125" style="646" customWidth="1"/>
    <col min="12817" max="12817" width="8.6640625" style="646" customWidth="1"/>
    <col min="12818" max="12818" width="5.109375" style="646" customWidth="1"/>
    <col min="12819" max="12819" width="8.109375" style="646" customWidth="1"/>
    <col min="12820" max="12820" width="4.5546875" style="646" customWidth="1"/>
    <col min="12821" max="12821" width="5.88671875" style="646" customWidth="1"/>
    <col min="12822" max="12822" width="5.6640625" style="646" customWidth="1"/>
    <col min="12823" max="12823" width="8.77734375" style="646" customWidth="1"/>
    <col min="12824" max="12824" width="9.77734375" style="646" customWidth="1"/>
    <col min="12825" max="12825" width="7.88671875" style="646" customWidth="1"/>
    <col min="12826" max="12826" width="7.44140625" style="646" customWidth="1"/>
    <col min="12827" max="12827" width="7.6640625" style="646" customWidth="1"/>
    <col min="12828" max="12828" width="5.88671875" style="646" customWidth="1"/>
    <col min="12829" max="13056" width="7.21875" style="646"/>
    <col min="13057" max="13057" width="2.88671875" style="646" customWidth="1"/>
    <col min="13058" max="13058" width="22.33203125" style="646" customWidth="1"/>
    <col min="13059" max="13059" width="10.33203125" style="646" customWidth="1"/>
    <col min="13060" max="13060" width="10.5546875" style="646" customWidth="1"/>
    <col min="13061" max="13061" width="31.6640625" style="646" customWidth="1"/>
    <col min="13062" max="13062" width="6.109375" style="646" customWidth="1"/>
    <col min="13063" max="13063" width="15.109375" style="646" customWidth="1"/>
    <col min="13064" max="13064" width="6.109375" style="646" customWidth="1"/>
    <col min="13065" max="13065" width="11.33203125" style="646" customWidth="1"/>
    <col min="13066" max="13066" width="3" style="646" customWidth="1"/>
    <col min="13067" max="13067" width="5.44140625" style="646" customWidth="1"/>
    <col min="13068" max="13068" width="4.109375" style="646" customWidth="1"/>
    <col min="13069" max="13069" width="5.44140625" style="646" customWidth="1"/>
    <col min="13070" max="13070" width="4.109375" style="646" customWidth="1"/>
    <col min="13071" max="13071" width="5.44140625" style="646" customWidth="1"/>
    <col min="13072" max="13072" width="3.33203125" style="646" customWidth="1"/>
    <col min="13073" max="13073" width="8.6640625" style="646" customWidth="1"/>
    <col min="13074" max="13074" width="5.109375" style="646" customWidth="1"/>
    <col min="13075" max="13075" width="8.109375" style="646" customWidth="1"/>
    <col min="13076" max="13076" width="4.5546875" style="646" customWidth="1"/>
    <col min="13077" max="13077" width="5.88671875" style="646" customWidth="1"/>
    <col min="13078" max="13078" width="5.6640625" style="646" customWidth="1"/>
    <col min="13079" max="13079" width="8.77734375" style="646" customWidth="1"/>
    <col min="13080" max="13080" width="9.77734375" style="646" customWidth="1"/>
    <col min="13081" max="13081" width="7.88671875" style="646" customWidth="1"/>
    <col min="13082" max="13082" width="7.44140625" style="646" customWidth="1"/>
    <col min="13083" max="13083" width="7.6640625" style="646" customWidth="1"/>
    <col min="13084" max="13084" width="5.88671875" style="646" customWidth="1"/>
    <col min="13085" max="13312" width="7.21875" style="646"/>
    <col min="13313" max="13313" width="2.88671875" style="646" customWidth="1"/>
    <col min="13314" max="13314" width="22.33203125" style="646" customWidth="1"/>
    <col min="13315" max="13315" width="10.33203125" style="646" customWidth="1"/>
    <col min="13316" max="13316" width="10.5546875" style="646" customWidth="1"/>
    <col min="13317" max="13317" width="31.6640625" style="646" customWidth="1"/>
    <col min="13318" max="13318" width="6.109375" style="646" customWidth="1"/>
    <col min="13319" max="13319" width="15.109375" style="646" customWidth="1"/>
    <col min="13320" max="13320" width="6.109375" style="646" customWidth="1"/>
    <col min="13321" max="13321" width="11.33203125" style="646" customWidth="1"/>
    <col min="13322" max="13322" width="3" style="646" customWidth="1"/>
    <col min="13323" max="13323" width="5.44140625" style="646" customWidth="1"/>
    <col min="13324" max="13324" width="4.109375" style="646" customWidth="1"/>
    <col min="13325" max="13325" width="5.44140625" style="646" customWidth="1"/>
    <col min="13326" max="13326" width="4.109375" style="646" customWidth="1"/>
    <col min="13327" max="13327" width="5.44140625" style="646" customWidth="1"/>
    <col min="13328" max="13328" width="3.33203125" style="646" customWidth="1"/>
    <col min="13329" max="13329" width="8.6640625" style="646" customWidth="1"/>
    <col min="13330" max="13330" width="5.109375" style="646" customWidth="1"/>
    <col min="13331" max="13331" width="8.109375" style="646" customWidth="1"/>
    <col min="13332" max="13332" width="4.5546875" style="646" customWidth="1"/>
    <col min="13333" max="13333" width="5.88671875" style="646" customWidth="1"/>
    <col min="13334" max="13334" width="5.6640625" style="646" customWidth="1"/>
    <col min="13335" max="13335" width="8.77734375" style="646" customWidth="1"/>
    <col min="13336" max="13336" width="9.77734375" style="646" customWidth="1"/>
    <col min="13337" max="13337" width="7.88671875" style="646" customWidth="1"/>
    <col min="13338" max="13338" width="7.44140625" style="646" customWidth="1"/>
    <col min="13339" max="13339" width="7.6640625" style="646" customWidth="1"/>
    <col min="13340" max="13340" width="5.88671875" style="646" customWidth="1"/>
    <col min="13341" max="13568" width="7.21875" style="646"/>
    <col min="13569" max="13569" width="2.88671875" style="646" customWidth="1"/>
    <col min="13570" max="13570" width="22.33203125" style="646" customWidth="1"/>
    <col min="13571" max="13571" width="10.33203125" style="646" customWidth="1"/>
    <col min="13572" max="13572" width="10.5546875" style="646" customWidth="1"/>
    <col min="13573" max="13573" width="31.6640625" style="646" customWidth="1"/>
    <col min="13574" max="13574" width="6.109375" style="646" customWidth="1"/>
    <col min="13575" max="13575" width="15.109375" style="646" customWidth="1"/>
    <col min="13576" max="13576" width="6.109375" style="646" customWidth="1"/>
    <col min="13577" max="13577" width="11.33203125" style="646" customWidth="1"/>
    <col min="13578" max="13578" width="3" style="646" customWidth="1"/>
    <col min="13579" max="13579" width="5.44140625" style="646" customWidth="1"/>
    <col min="13580" max="13580" width="4.109375" style="646" customWidth="1"/>
    <col min="13581" max="13581" width="5.44140625" style="646" customWidth="1"/>
    <col min="13582" max="13582" width="4.109375" style="646" customWidth="1"/>
    <col min="13583" max="13583" width="5.44140625" style="646" customWidth="1"/>
    <col min="13584" max="13584" width="3.33203125" style="646" customWidth="1"/>
    <col min="13585" max="13585" width="8.6640625" style="646" customWidth="1"/>
    <col min="13586" max="13586" width="5.109375" style="646" customWidth="1"/>
    <col min="13587" max="13587" width="8.109375" style="646" customWidth="1"/>
    <col min="13588" max="13588" width="4.5546875" style="646" customWidth="1"/>
    <col min="13589" max="13589" width="5.88671875" style="646" customWidth="1"/>
    <col min="13590" max="13590" width="5.6640625" style="646" customWidth="1"/>
    <col min="13591" max="13591" width="8.77734375" style="646" customWidth="1"/>
    <col min="13592" max="13592" width="9.77734375" style="646" customWidth="1"/>
    <col min="13593" max="13593" width="7.88671875" style="646" customWidth="1"/>
    <col min="13594" max="13594" width="7.44140625" style="646" customWidth="1"/>
    <col min="13595" max="13595" width="7.6640625" style="646" customWidth="1"/>
    <col min="13596" max="13596" width="5.88671875" style="646" customWidth="1"/>
    <col min="13597" max="13824" width="7.21875" style="646"/>
    <col min="13825" max="13825" width="2.88671875" style="646" customWidth="1"/>
    <col min="13826" max="13826" width="22.33203125" style="646" customWidth="1"/>
    <col min="13827" max="13827" width="10.33203125" style="646" customWidth="1"/>
    <col min="13828" max="13828" width="10.5546875" style="646" customWidth="1"/>
    <col min="13829" max="13829" width="31.6640625" style="646" customWidth="1"/>
    <col min="13830" max="13830" width="6.109375" style="646" customWidth="1"/>
    <col min="13831" max="13831" width="15.109375" style="646" customWidth="1"/>
    <col min="13832" max="13832" width="6.109375" style="646" customWidth="1"/>
    <col min="13833" max="13833" width="11.33203125" style="646" customWidth="1"/>
    <col min="13834" max="13834" width="3" style="646" customWidth="1"/>
    <col min="13835" max="13835" width="5.44140625" style="646" customWidth="1"/>
    <col min="13836" max="13836" width="4.109375" style="646" customWidth="1"/>
    <col min="13837" max="13837" width="5.44140625" style="646" customWidth="1"/>
    <col min="13838" max="13838" width="4.109375" style="646" customWidth="1"/>
    <col min="13839" max="13839" width="5.44140625" style="646" customWidth="1"/>
    <col min="13840" max="13840" width="3.33203125" style="646" customWidth="1"/>
    <col min="13841" max="13841" width="8.6640625" style="646" customWidth="1"/>
    <col min="13842" max="13842" width="5.109375" style="646" customWidth="1"/>
    <col min="13843" max="13843" width="8.109375" style="646" customWidth="1"/>
    <col min="13844" max="13844" width="4.5546875" style="646" customWidth="1"/>
    <col min="13845" max="13845" width="5.88671875" style="646" customWidth="1"/>
    <col min="13846" max="13846" width="5.6640625" style="646" customWidth="1"/>
    <col min="13847" max="13847" width="8.77734375" style="646" customWidth="1"/>
    <col min="13848" max="13848" width="9.77734375" style="646" customWidth="1"/>
    <col min="13849" max="13849" width="7.88671875" style="646" customWidth="1"/>
    <col min="13850" max="13850" width="7.44140625" style="646" customWidth="1"/>
    <col min="13851" max="13851" width="7.6640625" style="646" customWidth="1"/>
    <col min="13852" max="13852" width="5.88671875" style="646" customWidth="1"/>
    <col min="13853" max="14080" width="7.21875" style="646"/>
    <col min="14081" max="14081" width="2.88671875" style="646" customWidth="1"/>
    <col min="14082" max="14082" width="22.33203125" style="646" customWidth="1"/>
    <col min="14083" max="14083" width="10.33203125" style="646" customWidth="1"/>
    <col min="14084" max="14084" width="10.5546875" style="646" customWidth="1"/>
    <col min="14085" max="14085" width="31.6640625" style="646" customWidth="1"/>
    <col min="14086" max="14086" width="6.109375" style="646" customWidth="1"/>
    <col min="14087" max="14087" width="15.109375" style="646" customWidth="1"/>
    <col min="14088" max="14088" width="6.109375" style="646" customWidth="1"/>
    <col min="14089" max="14089" width="11.33203125" style="646" customWidth="1"/>
    <col min="14090" max="14090" width="3" style="646" customWidth="1"/>
    <col min="14091" max="14091" width="5.44140625" style="646" customWidth="1"/>
    <col min="14092" max="14092" width="4.109375" style="646" customWidth="1"/>
    <col min="14093" max="14093" width="5.44140625" style="646" customWidth="1"/>
    <col min="14094" max="14094" width="4.109375" style="646" customWidth="1"/>
    <col min="14095" max="14095" width="5.44140625" style="646" customWidth="1"/>
    <col min="14096" max="14096" width="3.33203125" style="646" customWidth="1"/>
    <col min="14097" max="14097" width="8.6640625" style="646" customWidth="1"/>
    <col min="14098" max="14098" width="5.109375" style="646" customWidth="1"/>
    <col min="14099" max="14099" width="8.109375" style="646" customWidth="1"/>
    <col min="14100" max="14100" width="4.5546875" style="646" customWidth="1"/>
    <col min="14101" max="14101" width="5.88671875" style="646" customWidth="1"/>
    <col min="14102" max="14102" width="5.6640625" style="646" customWidth="1"/>
    <col min="14103" max="14103" width="8.77734375" style="646" customWidth="1"/>
    <col min="14104" max="14104" width="9.77734375" style="646" customWidth="1"/>
    <col min="14105" max="14105" width="7.88671875" style="646" customWidth="1"/>
    <col min="14106" max="14106" width="7.44140625" style="646" customWidth="1"/>
    <col min="14107" max="14107" width="7.6640625" style="646" customWidth="1"/>
    <col min="14108" max="14108" width="5.88671875" style="646" customWidth="1"/>
    <col min="14109" max="14336" width="7.21875" style="646"/>
    <col min="14337" max="14337" width="2.88671875" style="646" customWidth="1"/>
    <col min="14338" max="14338" width="22.33203125" style="646" customWidth="1"/>
    <col min="14339" max="14339" width="10.33203125" style="646" customWidth="1"/>
    <col min="14340" max="14340" width="10.5546875" style="646" customWidth="1"/>
    <col min="14341" max="14341" width="31.6640625" style="646" customWidth="1"/>
    <col min="14342" max="14342" width="6.109375" style="646" customWidth="1"/>
    <col min="14343" max="14343" width="15.109375" style="646" customWidth="1"/>
    <col min="14344" max="14344" width="6.109375" style="646" customWidth="1"/>
    <col min="14345" max="14345" width="11.33203125" style="646" customWidth="1"/>
    <col min="14346" max="14346" width="3" style="646" customWidth="1"/>
    <col min="14347" max="14347" width="5.44140625" style="646" customWidth="1"/>
    <col min="14348" max="14348" width="4.109375" style="646" customWidth="1"/>
    <col min="14349" max="14349" width="5.44140625" style="646" customWidth="1"/>
    <col min="14350" max="14350" width="4.109375" style="646" customWidth="1"/>
    <col min="14351" max="14351" width="5.44140625" style="646" customWidth="1"/>
    <col min="14352" max="14352" width="3.33203125" style="646" customWidth="1"/>
    <col min="14353" max="14353" width="8.6640625" style="646" customWidth="1"/>
    <col min="14354" max="14354" width="5.109375" style="646" customWidth="1"/>
    <col min="14355" max="14355" width="8.109375" style="646" customWidth="1"/>
    <col min="14356" max="14356" width="4.5546875" style="646" customWidth="1"/>
    <col min="14357" max="14357" width="5.88671875" style="646" customWidth="1"/>
    <col min="14358" max="14358" width="5.6640625" style="646" customWidth="1"/>
    <col min="14359" max="14359" width="8.77734375" style="646" customWidth="1"/>
    <col min="14360" max="14360" width="9.77734375" style="646" customWidth="1"/>
    <col min="14361" max="14361" width="7.88671875" style="646" customWidth="1"/>
    <col min="14362" max="14362" width="7.44140625" style="646" customWidth="1"/>
    <col min="14363" max="14363" width="7.6640625" style="646" customWidth="1"/>
    <col min="14364" max="14364" width="5.88671875" style="646" customWidth="1"/>
    <col min="14365" max="14592" width="7.21875" style="646"/>
    <col min="14593" max="14593" width="2.88671875" style="646" customWidth="1"/>
    <col min="14594" max="14594" width="22.33203125" style="646" customWidth="1"/>
    <col min="14595" max="14595" width="10.33203125" style="646" customWidth="1"/>
    <col min="14596" max="14596" width="10.5546875" style="646" customWidth="1"/>
    <col min="14597" max="14597" width="31.6640625" style="646" customWidth="1"/>
    <col min="14598" max="14598" width="6.109375" style="646" customWidth="1"/>
    <col min="14599" max="14599" width="15.109375" style="646" customWidth="1"/>
    <col min="14600" max="14600" width="6.109375" style="646" customWidth="1"/>
    <col min="14601" max="14601" width="11.33203125" style="646" customWidth="1"/>
    <col min="14602" max="14602" width="3" style="646" customWidth="1"/>
    <col min="14603" max="14603" width="5.44140625" style="646" customWidth="1"/>
    <col min="14604" max="14604" width="4.109375" style="646" customWidth="1"/>
    <col min="14605" max="14605" width="5.44140625" style="646" customWidth="1"/>
    <col min="14606" max="14606" width="4.109375" style="646" customWidth="1"/>
    <col min="14607" max="14607" width="5.44140625" style="646" customWidth="1"/>
    <col min="14608" max="14608" width="3.33203125" style="646" customWidth="1"/>
    <col min="14609" max="14609" width="8.6640625" style="646" customWidth="1"/>
    <col min="14610" max="14610" width="5.109375" style="646" customWidth="1"/>
    <col min="14611" max="14611" width="8.109375" style="646" customWidth="1"/>
    <col min="14612" max="14612" width="4.5546875" style="646" customWidth="1"/>
    <col min="14613" max="14613" width="5.88671875" style="646" customWidth="1"/>
    <col min="14614" max="14614" width="5.6640625" style="646" customWidth="1"/>
    <col min="14615" max="14615" width="8.77734375" style="646" customWidth="1"/>
    <col min="14616" max="14616" width="9.77734375" style="646" customWidth="1"/>
    <col min="14617" max="14617" width="7.88671875" style="646" customWidth="1"/>
    <col min="14618" max="14618" width="7.44140625" style="646" customWidth="1"/>
    <col min="14619" max="14619" width="7.6640625" style="646" customWidth="1"/>
    <col min="14620" max="14620" width="5.88671875" style="646" customWidth="1"/>
    <col min="14621" max="14848" width="7.21875" style="646"/>
    <col min="14849" max="14849" width="2.88671875" style="646" customWidth="1"/>
    <col min="14850" max="14850" width="22.33203125" style="646" customWidth="1"/>
    <col min="14851" max="14851" width="10.33203125" style="646" customWidth="1"/>
    <col min="14852" max="14852" width="10.5546875" style="646" customWidth="1"/>
    <col min="14853" max="14853" width="31.6640625" style="646" customWidth="1"/>
    <col min="14854" max="14854" width="6.109375" style="646" customWidth="1"/>
    <col min="14855" max="14855" width="15.109375" style="646" customWidth="1"/>
    <col min="14856" max="14856" width="6.109375" style="646" customWidth="1"/>
    <col min="14857" max="14857" width="11.33203125" style="646" customWidth="1"/>
    <col min="14858" max="14858" width="3" style="646" customWidth="1"/>
    <col min="14859" max="14859" width="5.44140625" style="646" customWidth="1"/>
    <col min="14860" max="14860" width="4.109375" style="646" customWidth="1"/>
    <col min="14861" max="14861" width="5.44140625" style="646" customWidth="1"/>
    <col min="14862" max="14862" width="4.109375" style="646" customWidth="1"/>
    <col min="14863" max="14863" width="5.44140625" style="646" customWidth="1"/>
    <col min="14864" max="14864" width="3.33203125" style="646" customWidth="1"/>
    <col min="14865" max="14865" width="8.6640625" style="646" customWidth="1"/>
    <col min="14866" max="14866" width="5.109375" style="646" customWidth="1"/>
    <col min="14867" max="14867" width="8.109375" style="646" customWidth="1"/>
    <col min="14868" max="14868" width="4.5546875" style="646" customWidth="1"/>
    <col min="14869" max="14869" width="5.88671875" style="646" customWidth="1"/>
    <col min="14870" max="14870" width="5.6640625" style="646" customWidth="1"/>
    <col min="14871" max="14871" width="8.77734375" style="646" customWidth="1"/>
    <col min="14872" max="14872" width="9.77734375" style="646" customWidth="1"/>
    <col min="14873" max="14873" width="7.88671875" style="646" customWidth="1"/>
    <col min="14874" max="14874" width="7.44140625" style="646" customWidth="1"/>
    <col min="14875" max="14875" width="7.6640625" style="646" customWidth="1"/>
    <col min="14876" max="14876" width="5.88671875" style="646" customWidth="1"/>
    <col min="14877" max="15104" width="7.21875" style="646"/>
    <col min="15105" max="15105" width="2.88671875" style="646" customWidth="1"/>
    <col min="15106" max="15106" width="22.33203125" style="646" customWidth="1"/>
    <col min="15107" max="15107" width="10.33203125" style="646" customWidth="1"/>
    <col min="15108" max="15108" width="10.5546875" style="646" customWidth="1"/>
    <col min="15109" max="15109" width="31.6640625" style="646" customWidth="1"/>
    <col min="15110" max="15110" width="6.109375" style="646" customWidth="1"/>
    <col min="15111" max="15111" width="15.109375" style="646" customWidth="1"/>
    <col min="15112" max="15112" width="6.109375" style="646" customWidth="1"/>
    <col min="15113" max="15113" width="11.33203125" style="646" customWidth="1"/>
    <col min="15114" max="15114" width="3" style="646" customWidth="1"/>
    <col min="15115" max="15115" width="5.44140625" style="646" customWidth="1"/>
    <col min="15116" max="15116" width="4.109375" style="646" customWidth="1"/>
    <col min="15117" max="15117" width="5.44140625" style="646" customWidth="1"/>
    <col min="15118" max="15118" width="4.109375" style="646" customWidth="1"/>
    <col min="15119" max="15119" width="5.44140625" style="646" customWidth="1"/>
    <col min="15120" max="15120" width="3.33203125" style="646" customWidth="1"/>
    <col min="15121" max="15121" width="8.6640625" style="646" customWidth="1"/>
    <col min="15122" max="15122" width="5.109375" style="646" customWidth="1"/>
    <col min="15123" max="15123" width="8.109375" style="646" customWidth="1"/>
    <col min="15124" max="15124" width="4.5546875" style="646" customWidth="1"/>
    <col min="15125" max="15125" width="5.88671875" style="646" customWidth="1"/>
    <col min="15126" max="15126" width="5.6640625" style="646" customWidth="1"/>
    <col min="15127" max="15127" width="8.77734375" style="646" customWidth="1"/>
    <col min="15128" max="15128" width="9.77734375" style="646" customWidth="1"/>
    <col min="15129" max="15129" width="7.88671875" style="646" customWidth="1"/>
    <col min="15130" max="15130" width="7.44140625" style="646" customWidth="1"/>
    <col min="15131" max="15131" width="7.6640625" style="646" customWidth="1"/>
    <col min="15132" max="15132" width="5.88671875" style="646" customWidth="1"/>
    <col min="15133" max="15360" width="7.21875" style="646"/>
    <col min="15361" max="15361" width="2.88671875" style="646" customWidth="1"/>
    <col min="15362" max="15362" width="22.33203125" style="646" customWidth="1"/>
    <col min="15363" max="15363" width="10.33203125" style="646" customWidth="1"/>
    <col min="15364" max="15364" width="10.5546875" style="646" customWidth="1"/>
    <col min="15365" max="15365" width="31.6640625" style="646" customWidth="1"/>
    <col min="15366" max="15366" width="6.109375" style="646" customWidth="1"/>
    <col min="15367" max="15367" width="15.109375" style="646" customWidth="1"/>
    <col min="15368" max="15368" width="6.109375" style="646" customWidth="1"/>
    <col min="15369" max="15369" width="11.33203125" style="646" customWidth="1"/>
    <col min="15370" max="15370" width="3" style="646" customWidth="1"/>
    <col min="15371" max="15371" width="5.44140625" style="646" customWidth="1"/>
    <col min="15372" max="15372" width="4.109375" style="646" customWidth="1"/>
    <col min="15373" max="15373" width="5.44140625" style="646" customWidth="1"/>
    <col min="15374" max="15374" width="4.109375" style="646" customWidth="1"/>
    <col min="15375" max="15375" width="5.44140625" style="646" customWidth="1"/>
    <col min="15376" max="15376" width="3.33203125" style="646" customWidth="1"/>
    <col min="15377" max="15377" width="8.6640625" style="646" customWidth="1"/>
    <col min="15378" max="15378" width="5.109375" style="646" customWidth="1"/>
    <col min="15379" max="15379" width="8.109375" style="646" customWidth="1"/>
    <col min="15380" max="15380" width="4.5546875" style="646" customWidth="1"/>
    <col min="15381" max="15381" width="5.88671875" style="646" customWidth="1"/>
    <col min="15382" max="15382" width="5.6640625" style="646" customWidth="1"/>
    <col min="15383" max="15383" width="8.77734375" style="646" customWidth="1"/>
    <col min="15384" max="15384" width="9.77734375" style="646" customWidth="1"/>
    <col min="15385" max="15385" width="7.88671875" style="646" customWidth="1"/>
    <col min="15386" max="15386" width="7.44140625" style="646" customWidth="1"/>
    <col min="15387" max="15387" width="7.6640625" style="646" customWidth="1"/>
    <col min="15388" max="15388" width="5.88671875" style="646" customWidth="1"/>
    <col min="15389" max="15616" width="7.21875" style="646"/>
    <col min="15617" max="15617" width="2.88671875" style="646" customWidth="1"/>
    <col min="15618" max="15618" width="22.33203125" style="646" customWidth="1"/>
    <col min="15619" max="15619" width="10.33203125" style="646" customWidth="1"/>
    <col min="15620" max="15620" width="10.5546875" style="646" customWidth="1"/>
    <col min="15621" max="15621" width="31.6640625" style="646" customWidth="1"/>
    <col min="15622" max="15622" width="6.109375" style="646" customWidth="1"/>
    <col min="15623" max="15623" width="15.109375" style="646" customWidth="1"/>
    <col min="15624" max="15624" width="6.109375" style="646" customWidth="1"/>
    <col min="15625" max="15625" width="11.33203125" style="646" customWidth="1"/>
    <col min="15626" max="15626" width="3" style="646" customWidth="1"/>
    <col min="15627" max="15627" width="5.44140625" style="646" customWidth="1"/>
    <col min="15628" max="15628" width="4.109375" style="646" customWidth="1"/>
    <col min="15629" max="15629" width="5.44140625" style="646" customWidth="1"/>
    <col min="15630" max="15630" width="4.109375" style="646" customWidth="1"/>
    <col min="15631" max="15631" width="5.44140625" style="646" customWidth="1"/>
    <col min="15632" max="15632" width="3.33203125" style="646" customWidth="1"/>
    <col min="15633" max="15633" width="8.6640625" style="646" customWidth="1"/>
    <col min="15634" max="15634" width="5.109375" style="646" customWidth="1"/>
    <col min="15635" max="15635" width="8.109375" style="646" customWidth="1"/>
    <col min="15636" max="15636" width="4.5546875" style="646" customWidth="1"/>
    <col min="15637" max="15637" width="5.88671875" style="646" customWidth="1"/>
    <col min="15638" max="15638" width="5.6640625" style="646" customWidth="1"/>
    <col min="15639" max="15639" width="8.77734375" style="646" customWidth="1"/>
    <col min="15640" max="15640" width="9.77734375" style="646" customWidth="1"/>
    <col min="15641" max="15641" width="7.88671875" style="646" customWidth="1"/>
    <col min="15642" max="15642" width="7.44140625" style="646" customWidth="1"/>
    <col min="15643" max="15643" width="7.6640625" style="646" customWidth="1"/>
    <col min="15644" max="15644" width="5.88671875" style="646" customWidth="1"/>
    <col min="15645" max="15872" width="7.21875" style="646"/>
    <col min="15873" max="15873" width="2.88671875" style="646" customWidth="1"/>
    <col min="15874" max="15874" width="22.33203125" style="646" customWidth="1"/>
    <col min="15875" max="15875" width="10.33203125" style="646" customWidth="1"/>
    <col min="15876" max="15876" width="10.5546875" style="646" customWidth="1"/>
    <col min="15877" max="15877" width="31.6640625" style="646" customWidth="1"/>
    <col min="15878" max="15878" width="6.109375" style="646" customWidth="1"/>
    <col min="15879" max="15879" width="15.109375" style="646" customWidth="1"/>
    <col min="15880" max="15880" width="6.109375" style="646" customWidth="1"/>
    <col min="15881" max="15881" width="11.33203125" style="646" customWidth="1"/>
    <col min="15882" max="15882" width="3" style="646" customWidth="1"/>
    <col min="15883" max="15883" width="5.44140625" style="646" customWidth="1"/>
    <col min="15884" max="15884" width="4.109375" style="646" customWidth="1"/>
    <col min="15885" max="15885" width="5.44140625" style="646" customWidth="1"/>
    <col min="15886" max="15886" width="4.109375" style="646" customWidth="1"/>
    <col min="15887" max="15887" width="5.44140625" style="646" customWidth="1"/>
    <col min="15888" max="15888" width="3.33203125" style="646" customWidth="1"/>
    <col min="15889" max="15889" width="8.6640625" style="646" customWidth="1"/>
    <col min="15890" max="15890" width="5.109375" style="646" customWidth="1"/>
    <col min="15891" max="15891" width="8.109375" style="646" customWidth="1"/>
    <col min="15892" max="15892" width="4.5546875" style="646" customWidth="1"/>
    <col min="15893" max="15893" width="5.88671875" style="646" customWidth="1"/>
    <col min="15894" max="15894" width="5.6640625" style="646" customWidth="1"/>
    <col min="15895" max="15895" width="8.77734375" style="646" customWidth="1"/>
    <col min="15896" max="15896" width="9.77734375" style="646" customWidth="1"/>
    <col min="15897" max="15897" width="7.88671875" style="646" customWidth="1"/>
    <col min="15898" max="15898" width="7.44140625" style="646" customWidth="1"/>
    <col min="15899" max="15899" width="7.6640625" style="646" customWidth="1"/>
    <col min="15900" max="15900" width="5.88671875" style="646" customWidth="1"/>
    <col min="15901" max="16128" width="7.21875" style="646"/>
    <col min="16129" max="16129" width="2.88671875" style="646" customWidth="1"/>
    <col min="16130" max="16130" width="22.33203125" style="646" customWidth="1"/>
    <col min="16131" max="16131" width="10.33203125" style="646" customWidth="1"/>
    <col min="16132" max="16132" width="10.5546875" style="646" customWidth="1"/>
    <col min="16133" max="16133" width="31.6640625" style="646" customWidth="1"/>
    <col min="16134" max="16134" width="6.109375" style="646" customWidth="1"/>
    <col min="16135" max="16135" width="15.109375" style="646" customWidth="1"/>
    <col min="16136" max="16136" width="6.109375" style="646" customWidth="1"/>
    <col min="16137" max="16137" width="11.33203125" style="646" customWidth="1"/>
    <col min="16138" max="16138" width="3" style="646" customWidth="1"/>
    <col min="16139" max="16139" width="5.44140625" style="646" customWidth="1"/>
    <col min="16140" max="16140" width="4.109375" style="646" customWidth="1"/>
    <col min="16141" max="16141" width="5.44140625" style="646" customWidth="1"/>
    <col min="16142" max="16142" width="4.109375" style="646" customWidth="1"/>
    <col min="16143" max="16143" width="5.44140625" style="646" customWidth="1"/>
    <col min="16144" max="16144" width="3.33203125" style="646" customWidth="1"/>
    <col min="16145" max="16145" width="8.6640625" style="646" customWidth="1"/>
    <col min="16146" max="16146" width="5.109375" style="646" customWidth="1"/>
    <col min="16147" max="16147" width="8.109375" style="646" customWidth="1"/>
    <col min="16148" max="16148" width="4.5546875" style="646" customWidth="1"/>
    <col min="16149" max="16149" width="5.88671875" style="646" customWidth="1"/>
    <col min="16150" max="16150" width="5.6640625" style="646" customWidth="1"/>
    <col min="16151" max="16151" width="8.77734375" style="646" customWidth="1"/>
    <col min="16152" max="16152" width="9.77734375" style="646" customWidth="1"/>
    <col min="16153" max="16153" width="7.88671875" style="646" customWidth="1"/>
    <col min="16154" max="16154" width="7.44140625" style="646" customWidth="1"/>
    <col min="16155" max="16155" width="7.6640625" style="646" customWidth="1"/>
    <col min="16156" max="16156" width="5.88671875" style="646" customWidth="1"/>
    <col min="16157" max="16384" width="7.21875" style="646"/>
  </cols>
  <sheetData>
    <row r="1" spans="1:29">
      <c r="A1" s="895"/>
      <c r="B1" s="895"/>
      <c r="C1" s="895"/>
      <c r="D1" s="895"/>
      <c r="E1" s="895"/>
      <c r="F1" s="643"/>
      <c r="G1" s="644"/>
      <c r="H1" s="643"/>
      <c r="I1" s="643"/>
      <c r="J1" s="643"/>
      <c r="K1" s="643"/>
      <c r="L1" s="643"/>
      <c r="M1" s="643"/>
      <c r="N1" s="643"/>
      <c r="O1" s="643"/>
      <c r="P1" s="643"/>
      <c r="Q1" s="643"/>
      <c r="R1" s="645"/>
      <c r="S1" s="643"/>
      <c r="T1" s="643"/>
      <c r="U1" s="643"/>
      <c r="V1" s="643"/>
      <c r="W1" s="644"/>
      <c r="X1" s="643"/>
      <c r="Y1" s="643"/>
      <c r="Z1" s="895"/>
      <c r="AA1" s="895"/>
      <c r="AB1" s="895"/>
    </row>
    <row r="2" spans="1:29">
      <c r="A2" s="643"/>
      <c r="B2" s="643"/>
      <c r="C2" s="643"/>
      <c r="D2" s="643"/>
      <c r="E2" s="643"/>
      <c r="F2" s="643"/>
      <c r="G2" s="644"/>
      <c r="H2" s="643"/>
      <c r="I2" s="643"/>
      <c r="J2" s="643"/>
      <c r="K2" s="643"/>
      <c r="L2" s="643"/>
      <c r="M2" s="643"/>
      <c r="N2" s="643"/>
      <c r="O2" s="643"/>
      <c r="P2" s="643"/>
      <c r="Q2" s="643"/>
      <c r="R2" s="645"/>
      <c r="S2" s="643"/>
      <c r="T2" s="643"/>
      <c r="U2" s="643"/>
      <c r="V2" s="643"/>
      <c r="W2" s="644"/>
      <c r="X2" s="643"/>
      <c r="Y2" s="643"/>
      <c r="Z2" s="643"/>
      <c r="AA2" s="643"/>
      <c r="AB2" s="643"/>
    </row>
    <row r="3" spans="1:29">
      <c r="B3" s="895" t="s">
        <v>668</v>
      </c>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row>
    <row r="4" spans="1:29">
      <c r="B4" s="885" t="s">
        <v>616</v>
      </c>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5"/>
    </row>
    <row r="5" spans="1:29">
      <c r="C5" s="647"/>
      <c r="D5" s="647"/>
      <c r="E5" s="647"/>
      <c r="F5" s="647"/>
      <c r="G5" s="648"/>
      <c r="H5" s="647"/>
      <c r="I5" s="647"/>
      <c r="J5" s="647"/>
      <c r="K5" s="647"/>
      <c r="L5" s="647"/>
      <c r="M5" s="647"/>
      <c r="N5" s="647"/>
      <c r="O5" s="647"/>
      <c r="P5" s="647"/>
      <c r="Q5" s="647"/>
      <c r="R5" s="648"/>
      <c r="S5" s="647"/>
      <c r="T5" s="647"/>
      <c r="U5" s="647"/>
      <c r="V5" s="647"/>
      <c r="W5" s="648"/>
      <c r="X5" s="896" t="s">
        <v>617</v>
      </c>
      <c r="Y5" s="896"/>
      <c r="Z5" s="896"/>
      <c r="AA5" s="896"/>
      <c r="AB5" s="896"/>
    </row>
    <row r="6" spans="1:29" ht="24.75" customHeight="1">
      <c r="A6" s="886" t="s">
        <v>216</v>
      </c>
      <c r="B6" s="886" t="s">
        <v>618</v>
      </c>
      <c r="C6" s="886" t="s">
        <v>619</v>
      </c>
      <c r="D6" s="886" t="s">
        <v>620</v>
      </c>
      <c r="E6" s="886" t="s">
        <v>621</v>
      </c>
      <c r="F6" s="886" t="s">
        <v>622</v>
      </c>
      <c r="G6" s="886"/>
      <c r="H6" s="886" t="s">
        <v>623</v>
      </c>
      <c r="I6" s="886"/>
      <c r="J6" s="886"/>
      <c r="K6" s="886"/>
      <c r="L6" s="886"/>
      <c r="M6" s="886"/>
      <c r="N6" s="886"/>
      <c r="O6" s="886"/>
      <c r="P6" s="886"/>
      <c r="Q6" s="886"/>
      <c r="R6" s="886"/>
      <c r="S6" s="886" t="s">
        <v>624</v>
      </c>
      <c r="T6" s="886" t="s">
        <v>625</v>
      </c>
      <c r="U6" s="886"/>
      <c r="V6" s="886" t="s">
        <v>626</v>
      </c>
      <c r="W6" s="892" t="s">
        <v>628</v>
      </c>
      <c r="X6" s="886" t="s">
        <v>629</v>
      </c>
      <c r="Y6" s="886"/>
      <c r="Z6" s="886"/>
      <c r="AA6" s="886"/>
      <c r="AB6" s="886"/>
    </row>
    <row r="7" spans="1:29" ht="43.5" customHeight="1">
      <c r="A7" s="886"/>
      <c r="B7" s="886"/>
      <c r="C7" s="886"/>
      <c r="D7" s="886"/>
      <c r="E7" s="886"/>
      <c r="F7" s="886"/>
      <c r="G7" s="886"/>
      <c r="H7" s="886" t="s">
        <v>192</v>
      </c>
      <c r="I7" s="893"/>
      <c r="J7" s="886" t="s">
        <v>630</v>
      </c>
      <c r="K7" s="886"/>
      <c r="L7" s="886" t="s">
        <v>631</v>
      </c>
      <c r="M7" s="886"/>
      <c r="N7" s="886" t="s">
        <v>632</v>
      </c>
      <c r="O7" s="893"/>
      <c r="P7" s="894" t="s">
        <v>191</v>
      </c>
      <c r="Q7" s="894"/>
      <c r="R7" s="892" t="s">
        <v>633</v>
      </c>
      <c r="S7" s="886"/>
      <c r="T7" s="886"/>
      <c r="U7" s="886"/>
      <c r="V7" s="886"/>
      <c r="W7" s="892"/>
      <c r="X7" s="886" t="s">
        <v>669</v>
      </c>
      <c r="Y7" s="886" t="s">
        <v>670</v>
      </c>
      <c r="Z7" s="886" t="s">
        <v>671</v>
      </c>
      <c r="AA7" s="886" t="s">
        <v>672</v>
      </c>
      <c r="AB7" s="886" t="s">
        <v>639</v>
      </c>
    </row>
    <row r="8" spans="1:29" ht="68.25" customHeight="1">
      <c r="A8" s="886"/>
      <c r="B8" s="886"/>
      <c r="C8" s="886"/>
      <c r="D8" s="886"/>
      <c r="E8" s="886"/>
      <c r="F8" s="649" t="s">
        <v>640</v>
      </c>
      <c r="G8" s="650" t="s">
        <v>641</v>
      </c>
      <c r="H8" s="649" t="s">
        <v>203</v>
      </c>
      <c r="I8" s="649" t="s">
        <v>641</v>
      </c>
      <c r="J8" s="649" t="s">
        <v>203</v>
      </c>
      <c r="K8" s="649" t="s">
        <v>641</v>
      </c>
      <c r="L8" s="649" t="s">
        <v>203</v>
      </c>
      <c r="M8" s="649" t="s">
        <v>641</v>
      </c>
      <c r="N8" s="649" t="s">
        <v>640</v>
      </c>
      <c r="O8" s="649" t="s">
        <v>641</v>
      </c>
      <c r="P8" s="649" t="s">
        <v>203</v>
      </c>
      <c r="Q8" s="649" t="s">
        <v>641</v>
      </c>
      <c r="R8" s="892"/>
      <c r="S8" s="886"/>
      <c r="T8" s="649" t="s">
        <v>642</v>
      </c>
      <c r="U8" s="649" t="s">
        <v>643</v>
      </c>
      <c r="V8" s="886"/>
      <c r="W8" s="892"/>
      <c r="X8" s="886"/>
      <c r="Y8" s="886"/>
      <c r="Z8" s="886"/>
      <c r="AA8" s="886"/>
      <c r="AB8" s="886"/>
    </row>
    <row r="9" spans="1:29">
      <c r="A9" s="653" t="s">
        <v>74</v>
      </c>
      <c r="B9" s="653" t="s">
        <v>75</v>
      </c>
      <c r="C9" s="653">
        <v>1</v>
      </c>
      <c r="D9" s="653">
        <v>2</v>
      </c>
      <c r="E9" s="653">
        <v>3</v>
      </c>
      <c r="F9" s="653">
        <v>4</v>
      </c>
      <c r="G9" s="654">
        <v>5</v>
      </c>
      <c r="H9" s="653">
        <v>6</v>
      </c>
      <c r="I9" s="653">
        <v>7</v>
      </c>
      <c r="J9" s="653">
        <v>8</v>
      </c>
      <c r="K9" s="653">
        <v>9</v>
      </c>
      <c r="L9" s="653">
        <v>10</v>
      </c>
      <c r="M9" s="653">
        <v>11</v>
      </c>
      <c r="N9" s="653">
        <v>12</v>
      </c>
      <c r="O9" s="653">
        <v>13</v>
      </c>
      <c r="P9" s="653">
        <v>14</v>
      </c>
      <c r="Q9" s="653">
        <v>15</v>
      </c>
      <c r="R9" s="654">
        <v>16</v>
      </c>
      <c r="S9" s="653">
        <v>17</v>
      </c>
      <c r="T9" s="653">
        <v>18</v>
      </c>
      <c r="U9" s="653">
        <v>19</v>
      </c>
      <c r="V9" s="653">
        <v>20</v>
      </c>
      <c r="W9" s="654">
        <v>21</v>
      </c>
      <c r="X9" s="653">
        <v>22</v>
      </c>
      <c r="Y9" s="653">
        <v>23</v>
      </c>
      <c r="Z9" s="653">
        <v>24</v>
      </c>
      <c r="AA9" s="653">
        <v>25</v>
      </c>
      <c r="AB9" s="653">
        <v>26</v>
      </c>
    </row>
    <row r="10" spans="1:29" s="663" customFormat="1" ht="39.75" customHeight="1">
      <c r="A10" s="655">
        <v>1</v>
      </c>
      <c r="B10" s="656" t="s">
        <v>737</v>
      </c>
      <c r="C10" s="657">
        <v>32047</v>
      </c>
      <c r="D10" s="652"/>
      <c r="E10" s="658" t="s">
        <v>738</v>
      </c>
      <c r="F10" s="652">
        <v>3.66</v>
      </c>
      <c r="G10" s="659">
        <v>45773</v>
      </c>
      <c r="H10" s="655"/>
      <c r="I10" s="655"/>
      <c r="J10" s="655"/>
      <c r="K10" s="655"/>
      <c r="L10" s="655"/>
      <c r="M10" s="655"/>
      <c r="N10" s="655"/>
      <c r="O10" s="655"/>
      <c r="P10" s="655"/>
      <c r="Q10" s="655"/>
      <c r="R10" s="660">
        <v>25</v>
      </c>
      <c r="S10" s="661">
        <f t="shared" ref="S10:S15" si="0">+(F10+H10+J10+L10+N10+P10+(F10+H10+J10)*25%)*2340</f>
        <v>10705.5</v>
      </c>
      <c r="T10" s="655">
        <v>13</v>
      </c>
      <c r="U10" s="655">
        <v>2</v>
      </c>
      <c r="V10" s="655">
        <v>38</v>
      </c>
      <c r="W10" s="660" t="s">
        <v>645</v>
      </c>
      <c r="X10" s="661">
        <f t="shared" ref="X10:X15" si="1">SUM(Y10:AB10)</f>
        <v>762766.875</v>
      </c>
      <c r="Y10" s="661">
        <f t="shared" ref="Y10:Y15" si="2">+S10*0.8*60</f>
        <v>513864</v>
      </c>
      <c r="Z10" s="661">
        <f t="shared" ref="Z10:Z15" si="3">+S10*3</f>
        <v>32116.5</v>
      </c>
      <c r="AA10" s="661">
        <f t="shared" ref="AA10:AA15" si="4">+S10*1.5*(T10+IF(U10&gt;=6,1,IF(U10=0,0,0.5)))</f>
        <v>216786.375</v>
      </c>
      <c r="AB10" s="661"/>
      <c r="AC10" s="662"/>
    </row>
    <row r="11" spans="1:29" ht="39.75" customHeight="1">
      <c r="A11" s="655">
        <v>2</v>
      </c>
      <c r="B11" s="664" t="s">
        <v>739</v>
      </c>
      <c r="C11" s="657">
        <v>30538</v>
      </c>
      <c r="D11" s="652"/>
      <c r="E11" s="658" t="s">
        <v>740</v>
      </c>
      <c r="F11" s="655">
        <v>3.99</v>
      </c>
      <c r="G11" s="659">
        <v>45689</v>
      </c>
      <c r="H11" s="655"/>
      <c r="I11" s="657"/>
      <c r="J11" s="655"/>
      <c r="K11" s="655"/>
      <c r="L11" s="655"/>
      <c r="M11" s="655"/>
      <c r="N11" s="655"/>
      <c r="O11" s="655"/>
      <c r="P11" s="655"/>
      <c r="Q11" s="655"/>
      <c r="R11" s="660" t="s">
        <v>195</v>
      </c>
      <c r="S11" s="661">
        <f t="shared" si="0"/>
        <v>11670.750000000002</v>
      </c>
      <c r="T11" s="655">
        <v>20</v>
      </c>
      <c r="U11" s="655">
        <v>11</v>
      </c>
      <c r="V11" s="655">
        <v>42</v>
      </c>
      <c r="W11" s="660" t="s">
        <v>645</v>
      </c>
      <c r="X11" s="661">
        <f t="shared" si="1"/>
        <v>962836.87500000023</v>
      </c>
      <c r="Y11" s="661">
        <f t="shared" si="2"/>
        <v>560196.00000000012</v>
      </c>
      <c r="Z11" s="661">
        <f t="shared" si="3"/>
        <v>35012.250000000007</v>
      </c>
      <c r="AA11" s="661">
        <f t="shared" si="4"/>
        <v>367628.62500000006</v>
      </c>
      <c r="AB11" s="655"/>
    </row>
    <row r="12" spans="1:29" ht="39.75" customHeight="1">
      <c r="A12" s="655">
        <v>3</v>
      </c>
      <c r="B12" s="664" t="s">
        <v>741</v>
      </c>
      <c r="C12" s="657">
        <v>29046</v>
      </c>
      <c r="D12" s="652"/>
      <c r="E12" s="658" t="s">
        <v>742</v>
      </c>
      <c r="F12" s="655">
        <v>3.99</v>
      </c>
      <c r="G12" s="659">
        <v>45271</v>
      </c>
      <c r="H12" s="655">
        <v>0.2</v>
      </c>
      <c r="I12" s="657">
        <v>45394</v>
      </c>
      <c r="J12" s="655"/>
      <c r="K12" s="655"/>
      <c r="L12" s="655"/>
      <c r="M12" s="655"/>
      <c r="N12" s="655"/>
      <c r="O12" s="655"/>
      <c r="P12" s="655"/>
      <c r="Q12" s="655"/>
      <c r="R12" s="660" t="s">
        <v>195</v>
      </c>
      <c r="S12" s="661">
        <f t="shared" si="0"/>
        <v>12255.750000000002</v>
      </c>
      <c r="T12" s="655">
        <v>23</v>
      </c>
      <c r="U12" s="655">
        <v>5</v>
      </c>
      <c r="V12" s="655">
        <v>46</v>
      </c>
      <c r="W12" s="660" t="s">
        <v>645</v>
      </c>
      <c r="X12" s="661">
        <f t="shared" si="1"/>
        <v>1057058.4375000002</v>
      </c>
      <c r="Y12" s="661">
        <f t="shared" si="2"/>
        <v>588276.00000000012</v>
      </c>
      <c r="Z12" s="661">
        <f t="shared" si="3"/>
        <v>36767.250000000007</v>
      </c>
      <c r="AA12" s="661">
        <f t="shared" si="4"/>
        <v>432015.18750000006</v>
      </c>
      <c r="AB12" s="655"/>
    </row>
    <row r="13" spans="1:29" ht="39.75" customHeight="1">
      <c r="A13" s="655">
        <v>4</v>
      </c>
      <c r="B13" s="656" t="s">
        <v>743</v>
      </c>
      <c r="C13" s="665">
        <v>32228</v>
      </c>
      <c r="D13" s="652"/>
      <c r="E13" s="658" t="s">
        <v>744</v>
      </c>
      <c r="F13" s="655">
        <v>2.67</v>
      </c>
      <c r="G13" s="659">
        <v>45461</v>
      </c>
      <c r="H13" s="655">
        <v>0.15</v>
      </c>
      <c r="I13" s="657">
        <v>45461</v>
      </c>
      <c r="J13" s="655"/>
      <c r="K13" s="655"/>
      <c r="L13" s="655"/>
      <c r="M13" s="655"/>
      <c r="N13" s="655"/>
      <c r="O13" s="655"/>
      <c r="P13" s="655"/>
      <c r="Q13" s="655"/>
      <c r="R13" s="660" t="s">
        <v>195</v>
      </c>
      <c r="S13" s="661">
        <f t="shared" si="0"/>
        <v>8248.5</v>
      </c>
      <c r="T13" s="655">
        <v>9</v>
      </c>
      <c r="U13" s="655">
        <v>11</v>
      </c>
      <c r="V13" s="655">
        <v>37</v>
      </c>
      <c r="W13" s="660" t="s">
        <v>645</v>
      </c>
      <c r="X13" s="661">
        <f t="shared" si="1"/>
        <v>544401</v>
      </c>
      <c r="Y13" s="661">
        <f t="shared" si="2"/>
        <v>395928</v>
      </c>
      <c r="Z13" s="661">
        <f t="shared" si="3"/>
        <v>24745.5</v>
      </c>
      <c r="AA13" s="661">
        <f t="shared" si="4"/>
        <v>123727.5</v>
      </c>
      <c r="AB13" s="655"/>
    </row>
    <row r="14" spans="1:29" ht="39.75" customHeight="1">
      <c r="A14" s="655">
        <v>5</v>
      </c>
      <c r="B14" s="656" t="s">
        <v>745</v>
      </c>
      <c r="C14" s="665">
        <v>33171</v>
      </c>
      <c r="D14" s="652"/>
      <c r="E14" s="658" t="s">
        <v>746</v>
      </c>
      <c r="F14" s="655">
        <v>2.67</v>
      </c>
      <c r="G14" s="659">
        <v>45735</v>
      </c>
      <c r="H14" s="655">
        <v>0.15</v>
      </c>
      <c r="I14" s="657">
        <v>44650</v>
      </c>
      <c r="J14" s="655"/>
      <c r="K14" s="655"/>
      <c r="L14" s="655"/>
      <c r="M14" s="655"/>
      <c r="N14" s="655"/>
      <c r="O14" s="655"/>
      <c r="P14" s="655"/>
      <c r="Q14" s="655"/>
      <c r="R14" s="660" t="s">
        <v>195</v>
      </c>
      <c r="S14" s="661">
        <f t="shared" si="0"/>
        <v>8248.5</v>
      </c>
      <c r="T14" s="655">
        <v>9</v>
      </c>
      <c r="U14" s="655">
        <v>6</v>
      </c>
      <c r="V14" s="655">
        <v>35</v>
      </c>
      <c r="W14" s="660" t="s">
        <v>645</v>
      </c>
      <c r="X14" s="661">
        <f t="shared" si="1"/>
        <v>544401</v>
      </c>
      <c r="Y14" s="661">
        <f t="shared" si="2"/>
        <v>395928</v>
      </c>
      <c r="Z14" s="661">
        <f t="shared" si="3"/>
        <v>24745.5</v>
      </c>
      <c r="AA14" s="661">
        <f t="shared" si="4"/>
        <v>123727.5</v>
      </c>
      <c r="AB14" s="655"/>
    </row>
    <row r="15" spans="1:29" ht="39.75" customHeight="1">
      <c r="A15" s="655">
        <v>6</v>
      </c>
      <c r="B15" s="656" t="s">
        <v>747</v>
      </c>
      <c r="C15" s="665">
        <v>29688</v>
      </c>
      <c r="D15" s="652"/>
      <c r="E15" s="658" t="s">
        <v>748</v>
      </c>
      <c r="F15" s="655">
        <v>3.33</v>
      </c>
      <c r="G15" s="659">
        <v>45809</v>
      </c>
      <c r="H15" s="655">
        <v>0.15</v>
      </c>
      <c r="I15" s="657">
        <v>45005</v>
      </c>
      <c r="J15" s="655"/>
      <c r="K15" s="655"/>
      <c r="L15" s="655"/>
      <c r="M15" s="655"/>
      <c r="N15" s="655"/>
      <c r="O15" s="655"/>
      <c r="P15" s="655"/>
      <c r="Q15" s="657"/>
      <c r="R15" s="660" t="s">
        <v>195</v>
      </c>
      <c r="S15" s="661">
        <f t="shared" si="0"/>
        <v>10179</v>
      </c>
      <c r="T15" s="655">
        <v>13</v>
      </c>
      <c r="U15" s="655">
        <v>1</v>
      </c>
      <c r="V15" s="655">
        <v>44</v>
      </c>
      <c r="W15" s="660" t="s">
        <v>645</v>
      </c>
      <c r="X15" s="661">
        <f t="shared" si="1"/>
        <v>725253.75</v>
      </c>
      <c r="Y15" s="661">
        <f t="shared" si="2"/>
        <v>488592.00000000006</v>
      </c>
      <c r="Z15" s="661">
        <f t="shared" si="3"/>
        <v>30537</v>
      </c>
      <c r="AA15" s="661">
        <f t="shared" si="4"/>
        <v>206124.75</v>
      </c>
      <c r="AB15" s="655"/>
    </row>
    <row r="16" spans="1:29">
      <c r="A16" s="887" t="s">
        <v>189</v>
      </c>
      <c r="B16" s="888"/>
      <c r="C16" s="888"/>
      <c r="D16" s="888"/>
      <c r="E16" s="889"/>
      <c r="F16" s="651"/>
      <c r="G16" s="670"/>
      <c r="H16" s="651"/>
      <c r="I16" s="651"/>
      <c r="J16" s="651"/>
      <c r="K16" s="651"/>
      <c r="L16" s="651"/>
      <c r="M16" s="651"/>
      <c r="N16" s="651"/>
      <c r="O16" s="651"/>
      <c r="P16" s="651"/>
      <c r="Q16" s="651"/>
      <c r="R16" s="671"/>
      <c r="S16" s="651"/>
      <c r="T16" s="651"/>
      <c r="U16" s="651"/>
      <c r="V16" s="651"/>
      <c r="W16" s="670"/>
      <c r="X16" s="672">
        <f>SUM(X10:X15)</f>
        <v>4596717.9375</v>
      </c>
      <c r="Y16" s="651"/>
      <c r="Z16" s="651"/>
      <c r="AA16" s="651"/>
      <c r="AB16" s="651"/>
    </row>
    <row r="17" spans="1:29" ht="16.5" hidden="1">
      <c r="A17" s="885" t="s">
        <v>657</v>
      </c>
      <c r="B17" s="885"/>
      <c r="C17" s="885"/>
      <c r="D17" s="885"/>
      <c r="E17" s="885"/>
      <c r="F17" s="885"/>
      <c r="G17" s="673"/>
      <c r="H17" s="673"/>
      <c r="I17" s="673"/>
      <c r="J17" s="673"/>
      <c r="K17" s="673"/>
      <c r="L17" s="673"/>
      <c r="M17" s="673"/>
      <c r="N17" s="673"/>
      <c r="O17" s="673"/>
      <c r="P17" s="673"/>
      <c r="Q17" s="673"/>
      <c r="R17" s="673"/>
      <c r="S17" s="890" t="s">
        <v>658</v>
      </c>
      <c r="T17" s="890"/>
      <c r="U17" s="890"/>
      <c r="V17" s="890"/>
      <c r="W17" s="890"/>
      <c r="X17" s="890"/>
      <c r="Y17" s="890"/>
      <c r="Z17" s="890"/>
      <c r="AA17" s="890"/>
      <c r="AB17" s="890"/>
      <c r="AC17" s="890"/>
    </row>
    <row r="18" spans="1:29" ht="18.75" hidden="1">
      <c r="A18" s="891" t="s">
        <v>659</v>
      </c>
      <c r="B18" s="891"/>
      <c r="C18" s="891"/>
      <c r="D18" s="891"/>
      <c r="E18" s="891"/>
      <c r="F18" s="891"/>
      <c r="G18" s="643"/>
      <c r="H18" s="643"/>
      <c r="I18" s="643"/>
      <c r="J18" s="643"/>
      <c r="K18" s="643"/>
      <c r="L18" s="643"/>
      <c r="M18" s="643"/>
      <c r="N18" s="643"/>
      <c r="O18" s="643"/>
      <c r="P18" s="643"/>
      <c r="Q18" s="643"/>
      <c r="R18" s="643"/>
      <c r="S18" s="891" t="s">
        <v>660</v>
      </c>
      <c r="T18" s="891"/>
      <c r="U18" s="891"/>
      <c r="V18" s="891"/>
      <c r="W18" s="891"/>
      <c r="X18" s="891"/>
      <c r="Y18" s="891"/>
      <c r="Z18" s="891"/>
      <c r="AA18" s="891"/>
      <c r="AB18" s="891"/>
      <c r="AC18" s="891"/>
    </row>
    <row r="19" spans="1:29" hidden="1">
      <c r="A19" s="885" t="s">
        <v>661</v>
      </c>
      <c r="B19" s="885"/>
      <c r="C19" s="885"/>
      <c r="D19" s="885"/>
      <c r="E19" s="885"/>
      <c r="F19" s="885"/>
      <c r="G19" s="674"/>
      <c r="H19" s="674"/>
      <c r="I19" s="674"/>
      <c r="J19" s="674"/>
      <c r="K19" s="674"/>
      <c r="L19" s="674"/>
      <c r="M19" s="674"/>
      <c r="N19" s="674"/>
      <c r="O19" s="674"/>
      <c r="P19" s="674"/>
      <c r="Q19" s="674"/>
      <c r="R19" s="674"/>
      <c r="S19" s="885" t="s">
        <v>662</v>
      </c>
      <c r="T19" s="885"/>
      <c r="U19" s="885"/>
      <c r="V19" s="885"/>
      <c r="W19" s="885"/>
      <c r="X19" s="885"/>
      <c r="Y19" s="885"/>
      <c r="Z19" s="885"/>
      <c r="AA19" s="885"/>
      <c r="AB19" s="885"/>
      <c r="AC19" s="885"/>
    </row>
    <row r="20" spans="1:29" hidden="1"/>
    <row r="21" spans="1:29" hidden="1"/>
    <row r="22" spans="1:29" hidden="1"/>
  </sheetData>
  <mergeCells count="35">
    <mergeCell ref="A1:E1"/>
    <mergeCell ref="Z1:AB1"/>
    <mergeCell ref="B3:AB3"/>
    <mergeCell ref="B4:AB4"/>
    <mergeCell ref="X5:AB5"/>
    <mergeCell ref="R7:R8"/>
    <mergeCell ref="X7:X8"/>
    <mergeCell ref="Y7:Y8"/>
    <mergeCell ref="Z7:Z8"/>
    <mergeCell ref="H6:R6"/>
    <mergeCell ref="S6:S8"/>
    <mergeCell ref="T6:U7"/>
    <mergeCell ref="V6:V8"/>
    <mergeCell ref="W6:W8"/>
    <mergeCell ref="H7:I7"/>
    <mergeCell ref="J7:K7"/>
    <mergeCell ref="L7:M7"/>
    <mergeCell ref="N7:O7"/>
    <mergeCell ref="P7:Q7"/>
    <mergeCell ref="A19:F19"/>
    <mergeCell ref="S19:AC19"/>
    <mergeCell ref="AA7:AA8"/>
    <mergeCell ref="AB7:AB8"/>
    <mergeCell ref="A16:E16"/>
    <mergeCell ref="A17:F17"/>
    <mergeCell ref="S17:AC17"/>
    <mergeCell ref="A18:F18"/>
    <mergeCell ref="S18:AC18"/>
    <mergeCell ref="F6:G7"/>
    <mergeCell ref="A6:A8"/>
    <mergeCell ref="B6:B8"/>
    <mergeCell ref="C6:C8"/>
    <mergeCell ref="D6:D8"/>
    <mergeCell ref="E6:E8"/>
    <mergeCell ref="X6:AB6"/>
  </mergeCells>
  <pageMargins left="0.5" right="0.25" top="0.5" bottom="0.5" header="0.3" footer="0.3"/>
  <pageSetup paperSize="9" scale="4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showGridLines="0" showRuler="0" showWhiteSpace="0" topLeftCell="A2" zoomScale="70" zoomScaleNormal="70" workbookViewId="0">
      <pane xSplit="2" ySplit="7" topLeftCell="C9" activePane="bottomRight" state="frozen"/>
      <selection activeCell="A2" sqref="A2"/>
      <selection pane="topRight" activeCell="C2" sqref="C2"/>
      <selection pane="bottomLeft" activeCell="A9" sqref="A9"/>
      <selection pane="bottomRight" activeCell="R32" sqref="R32"/>
    </sheetView>
  </sheetViews>
  <sheetFormatPr defaultColWidth="7.21875" defaultRowHeight="15.75"/>
  <cols>
    <col min="1" max="1" width="2.88671875" style="646" customWidth="1"/>
    <col min="2" max="2" width="22.33203125" style="646" customWidth="1"/>
    <col min="3" max="3" width="10.33203125" style="646" customWidth="1"/>
    <col min="4" max="4" width="10.5546875" style="646" customWidth="1"/>
    <col min="5" max="5" width="31.6640625" style="646" customWidth="1"/>
    <col min="6" max="6" width="6.109375" style="646" customWidth="1"/>
    <col min="7" max="7" width="15.109375" style="675" customWidth="1"/>
    <col min="8" max="8" width="6.109375" style="646" customWidth="1"/>
    <col min="9" max="9" width="11.33203125" style="646" customWidth="1"/>
    <col min="10" max="10" width="3" style="646" customWidth="1"/>
    <col min="11" max="11" width="5.44140625" style="646" customWidth="1"/>
    <col min="12" max="12" width="4.109375" style="646" customWidth="1"/>
    <col min="13" max="13" width="5.44140625" style="646" customWidth="1"/>
    <col min="14" max="14" width="4.109375" style="646" customWidth="1"/>
    <col min="15" max="15" width="5.44140625" style="646" customWidth="1"/>
    <col min="16" max="16" width="3.33203125" style="646" customWidth="1"/>
    <col min="17" max="17" width="8.6640625" style="646" customWidth="1"/>
    <col min="18" max="18" width="5.109375" style="676" customWidth="1"/>
    <col min="19" max="19" width="8.109375" style="646" customWidth="1"/>
    <col min="20" max="20" width="4.5546875" style="646" customWidth="1"/>
    <col min="21" max="21" width="5.88671875" style="646" customWidth="1"/>
    <col min="22" max="22" width="5.6640625" style="646" customWidth="1"/>
    <col min="23" max="23" width="8.77734375" style="675" customWidth="1"/>
    <col min="24" max="24" width="9.77734375" style="646" customWidth="1"/>
    <col min="25" max="25" width="10.109375" style="646" customWidth="1"/>
    <col min="26" max="26" width="7.44140625" style="646" customWidth="1"/>
    <col min="27" max="27" width="8.77734375" style="646" customWidth="1"/>
    <col min="28" max="28" width="5.88671875" style="646" customWidth="1"/>
    <col min="29" max="256" width="7.21875" style="646"/>
    <col min="257" max="257" width="2.88671875" style="646" customWidth="1"/>
    <col min="258" max="258" width="22.33203125" style="646" customWidth="1"/>
    <col min="259" max="259" width="10.33203125" style="646" customWidth="1"/>
    <col min="260" max="260" width="10.5546875" style="646" customWidth="1"/>
    <col min="261" max="261" width="31.6640625" style="646" customWidth="1"/>
    <col min="262" max="262" width="6.109375" style="646" customWidth="1"/>
    <col min="263" max="263" width="15.109375" style="646" customWidth="1"/>
    <col min="264" max="264" width="6.109375" style="646" customWidth="1"/>
    <col min="265" max="265" width="11.33203125" style="646" customWidth="1"/>
    <col min="266" max="266" width="3" style="646" customWidth="1"/>
    <col min="267" max="267" width="5.44140625" style="646" customWidth="1"/>
    <col min="268" max="268" width="4.109375" style="646" customWidth="1"/>
    <col min="269" max="269" width="5.44140625" style="646" customWidth="1"/>
    <col min="270" max="270" width="4.109375" style="646" customWidth="1"/>
    <col min="271" max="271" width="5.44140625" style="646" customWidth="1"/>
    <col min="272" max="272" width="3.33203125" style="646" customWidth="1"/>
    <col min="273" max="273" width="8.6640625" style="646" customWidth="1"/>
    <col min="274" max="274" width="5.109375" style="646" customWidth="1"/>
    <col min="275" max="275" width="8.109375" style="646" customWidth="1"/>
    <col min="276" max="276" width="4.5546875" style="646" customWidth="1"/>
    <col min="277" max="277" width="5.88671875" style="646" customWidth="1"/>
    <col min="278" max="278" width="5.6640625" style="646" customWidth="1"/>
    <col min="279" max="279" width="8.77734375" style="646" customWidth="1"/>
    <col min="280" max="280" width="9.77734375" style="646" customWidth="1"/>
    <col min="281" max="281" width="7.88671875" style="646" customWidth="1"/>
    <col min="282" max="282" width="7.44140625" style="646" customWidth="1"/>
    <col min="283" max="283" width="7.6640625" style="646" customWidth="1"/>
    <col min="284" max="284" width="5.88671875" style="646" customWidth="1"/>
    <col min="285" max="512" width="7.21875" style="646"/>
    <col min="513" max="513" width="2.88671875" style="646" customWidth="1"/>
    <col min="514" max="514" width="22.33203125" style="646" customWidth="1"/>
    <col min="515" max="515" width="10.33203125" style="646" customWidth="1"/>
    <col min="516" max="516" width="10.5546875" style="646" customWidth="1"/>
    <col min="517" max="517" width="31.6640625" style="646" customWidth="1"/>
    <col min="518" max="518" width="6.109375" style="646" customWidth="1"/>
    <col min="519" max="519" width="15.109375" style="646" customWidth="1"/>
    <col min="520" max="520" width="6.109375" style="646" customWidth="1"/>
    <col min="521" max="521" width="11.33203125" style="646" customWidth="1"/>
    <col min="522" max="522" width="3" style="646" customWidth="1"/>
    <col min="523" max="523" width="5.44140625" style="646" customWidth="1"/>
    <col min="524" max="524" width="4.109375" style="646" customWidth="1"/>
    <col min="525" max="525" width="5.44140625" style="646" customWidth="1"/>
    <col min="526" max="526" width="4.109375" style="646" customWidth="1"/>
    <col min="527" max="527" width="5.44140625" style="646" customWidth="1"/>
    <col min="528" max="528" width="3.33203125" style="646" customWidth="1"/>
    <col min="529" max="529" width="8.6640625" style="646" customWidth="1"/>
    <col min="530" max="530" width="5.109375" style="646" customWidth="1"/>
    <col min="531" max="531" width="8.109375" style="646" customWidth="1"/>
    <col min="532" max="532" width="4.5546875" style="646" customWidth="1"/>
    <col min="533" max="533" width="5.88671875" style="646" customWidth="1"/>
    <col min="534" max="534" width="5.6640625" style="646" customWidth="1"/>
    <col min="535" max="535" width="8.77734375" style="646" customWidth="1"/>
    <col min="536" max="536" width="9.77734375" style="646" customWidth="1"/>
    <col min="537" max="537" width="7.88671875" style="646" customWidth="1"/>
    <col min="538" max="538" width="7.44140625" style="646" customWidth="1"/>
    <col min="539" max="539" width="7.6640625" style="646" customWidth="1"/>
    <col min="540" max="540" width="5.88671875" style="646" customWidth="1"/>
    <col min="541" max="768" width="7.21875" style="646"/>
    <col min="769" max="769" width="2.88671875" style="646" customWidth="1"/>
    <col min="770" max="770" width="22.33203125" style="646" customWidth="1"/>
    <col min="771" max="771" width="10.33203125" style="646" customWidth="1"/>
    <col min="772" max="772" width="10.5546875" style="646" customWidth="1"/>
    <col min="773" max="773" width="31.6640625" style="646" customWidth="1"/>
    <col min="774" max="774" width="6.109375" style="646" customWidth="1"/>
    <col min="775" max="775" width="15.109375" style="646" customWidth="1"/>
    <col min="776" max="776" width="6.109375" style="646" customWidth="1"/>
    <col min="777" max="777" width="11.33203125" style="646" customWidth="1"/>
    <col min="778" max="778" width="3" style="646" customWidth="1"/>
    <col min="779" max="779" width="5.44140625" style="646" customWidth="1"/>
    <col min="780" max="780" width="4.109375" style="646" customWidth="1"/>
    <col min="781" max="781" width="5.44140625" style="646" customWidth="1"/>
    <col min="782" max="782" width="4.109375" style="646" customWidth="1"/>
    <col min="783" max="783" width="5.44140625" style="646" customWidth="1"/>
    <col min="784" max="784" width="3.33203125" style="646" customWidth="1"/>
    <col min="785" max="785" width="8.6640625" style="646" customWidth="1"/>
    <col min="786" max="786" width="5.109375" style="646" customWidth="1"/>
    <col min="787" max="787" width="8.109375" style="646" customWidth="1"/>
    <col min="788" max="788" width="4.5546875" style="646" customWidth="1"/>
    <col min="789" max="789" width="5.88671875" style="646" customWidth="1"/>
    <col min="790" max="790" width="5.6640625" style="646" customWidth="1"/>
    <col min="791" max="791" width="8.77734375" style="646" customWidth="1"/>
    <col min="792" max="792" width="9.77734375" style="646" customWidth="1"/>
    <col min="793" max="793" width="7.88671875" style="646" customWidth="1"/>
    <col min="794" max="794" width="7.44140625" style="646" customWidth="1"/>
    <col min="795" max="795" width="7.6640625" style="646" customWidth="1"/>
    <col min="796" max="796" width="5.88671875" style="646" customWidth="1"/>
    <col min="797" max="1024" width="7.21875" style="646"/>
    <col min="1025" max="1025" width="2.88671875" style="646" customWidth="1"/>
    <col min="1026" max="1026" width="22.33203125" style="646" customWidth="1"/>
    <col min="1027" max="1027" width="10.33203125" style="646" customWidth="1"/>
    <col min="1028" max="1028" width="10.5546875" style="646" customWidth="1"/>
    <col min="1029" max="1029" width="31.6640625" style="646" customWidth="1"/>
    <col min="1030" max="1030" width="6.109375" style="646" customWidth="1"/>
    <col min="1031" max="1031" width="15.109375" style="646" customWidth="1"/>
    <col min="1032" max="1032" width="6.109375" style="646" customWidth="1"/>
    <col min="1033" max="1033" width="11.33203125" style="646" customWidth="1"/>
    <col min="1034" max="1034" width="3" style="646" customWidth="1"/>
    <col min="1035" max="1035" width="5.44140625" style="646" customWidth="1"/>
    <col min="1036" max="1036" width="4.109375" style="646" customWidth="1"/>
    <col min="1037" max="1037" width="5.44140625" style="646" customWidth="1"/>
    <col min="1038" max="1038" width="4.109375" style="646" customWidth="1"/>
    <col min="1039" max="1039" width="5.44140625" style="646" customWidth="1"/>
    <col min="1040" max="1040" width="3.33203125" style="646" customWidth="1"/>
    <col min="1041" max="1041" width="8.6640625" style="646" customWidth="1"/>
    <col min="1042" max="1042" width="5.109375" style="646" customWidth="1"/>
    <col min="1043" max="1043" width="8.109375" style="646" customWidth="1"/>
    <col min="1044" max="1044" width="4.5546875" style="646" customWidth="1"/>
    <col min="1045" max="1045" width="5.88671875" style="646" customWidth="1"/>
    <col min="1046" max="1046" width="5.6640625" style="646" customWidth="1"/>
    <col min="1047" max="1047" width="8.77734375" style="646" customWidth="1"/>
    <col min="1048" max="1048" width="9.77734375" style="646" customWidth="1"/>
    <col min="1049" max="1049" width="7.88671875" style="646" customWidth="1"/>
    <col min="1050" max="1050" width="7.44140625" style="646" customWidth="1"/>
    <col min="1051" max="1051" width="7.6640625" style="646" customWidth="1"/>
    <col min="1052" max="1052" width="5.88671875" style="646" customWidth="1"/>
    <col min="1053" max="1280" width="7.21875" style="646"/>
    <col min="1281" max="1281" width="2.88671875" style="646" customWidth="1"/>
    <col min="1282" max="1282" width="22.33203125" style="646" customWidth="1"/>
    <col min="1283" max="1283" width="10.33203125" style="646" customWidth="1"/>
    <col min="1284" max="1284" width="10.5546875" style="646" customWidth="1"/>
    <col min="1285" max="1285" width="31.6640625" style="646" customWidth="1"/>
    <col min="1286" max="1286" width="6.109375" style="646" customWidth="1"/>
    <col min="1287" max="1287" width="15.109375" style="646" customWidth="1"/>
    <col min="1288" max="1288" width="6.109375" style="646" customWidth="1"/>
    <col min="1289" max="1289" width="11.33203125" style="646" customWidth="1"/>
    <col min="1290" max="1290" width="3" style="646" customWidth="1"/>
    <col min="1291" max="1291" width="5.44140625" style="646" customWidth="1"/>
    <col min="1292" max="1292" width="4.109375" style="646" customWidth="1"/>
    <col min="1293" max="1293" width="5.44140625" style="646" customWidth="1"/>
    <col min="1294" max="1294" width="4.109375" style="646" customWidth="1"/>
    <col min="1295" max="1295" width="5.44140625" style="646" customWidth="1"/>
    <col min="1296" max="1296" width="3.33203125" style="646" customWidth="1"/>
    <col min="1297" max="1297" width="8.6640625" style="646" customWidth="1"/>
    <col min="1298" max="1298" width="5.109375" style="646" customWidth="1"/>
    <col min="1299" max="1299" width="8.109375" style="646" customWidth="1"/>
    <col min="1300" max="1300" width="4.5546875" style="646" customWidth="1"/>
    <col min="1301" max="1301" width="5.88671875" style="646" customWidth="1"/>
    <col min="1302" max="1302" width="5.6640625" style="646" customWidth="1"/>
    <col min="1303" max="1303" width="8.77734375" style="646" customWidth="1"/>
    <col min="1304" max="1304" width="9.77734375" style="646" customWidth="1"/>
    <col min="1305" max="1305" width="7.88671875" style="646" customWidth="1"/>
    <col min="1306" max="1306" width="7.44140625" style="646" customWidth="1"/>
    <col min="1307" max="1307" width="7.6640625" style="646" customWidth="1"/>
    <col min="1308" max="1308" width="5.88671875" style="646" customWidth="1"/>
    <col min="1309" max="1536" width="7.21875" style="646"/>
    <col min="1537" max="1537" width="2.88671875" style="646" customWidth="1"/>
    <col min="1538" max="1538" width="22.33203125" style="646" customWidth="1"/>
    <col min="1539" max="1539" width="10.33203125" style="646" customWidth="1"/>
    <col min="1540" max="1540" width="10.5546875" style="646" customWidth="1"/>
    <col min="1541" max="1541" width="31.6640625" style="646" customWidth="1"/>
    <col min="1542" max="1542" width="6.109375" style="646" customWidth="1"/>
    <col min="1543" max="1543" width="15.109375" style="646" customWidth="1"/>
    <col min="1544" max="1544" width="6.109375" style="646" customWidth="1"/>
    <col min="1545" max="1545" width="11.33203125" style="646" customWidth="1"/>
    <col min="1546" max="1546" width="3" style="646" customWidth="1"/>
    <col min="1547" max="1547" width="5.44140625" style="646" customWidth="1"/>
    <col min="1548" max="1548" width="4.109375" style="646" customWidth="1"/>
    <col min="1549" max="1549" width="5.44140625" style="646" customWidth="1"/>
    <col min="1550" max="1550" width="4.109375" style="646" customWidth="1"/>
    <col min="1551" max="1551" width="5.44140625" style="646" customWidth="1"/>
    <col min="1552" max="1552" width="3.33203125" style="646" customWidth="1"/>
    <col min="1553" max="1553" width="8.6640625" style="646" customWidth="1"/>
    <col min="1554" max="1554" width="5.109375" style="646" customWidth="1"/>
    <col min="1555" max="1555" width="8.109375" style="646" customWidth="1"/>
    <col min="1556" max="1556" width="4.5546875" style="646" customWidth="1"/>
    <col min="1557" max="1557" width="5.88671875" style="646" customWidth="1"/>
    <col min="1558" max="1558" width="5.6640625" style="646" customWidth="1"/>
    <col min="1559" max="1559" width="8.77734375" style="646" customWidth="1"/>
    <col min="1560" max="1560" width="9.77734375" style="646" customWidth="1"/>
    <col min="1561" max="1561" width="7.88671875" style="646" customWidth="1"/>
    <col min="1562" max="1562" width="7.44140625" style="646" customWidth="1"/>
    <col min="1563" max="1563" width="7.6640625" style="646" customWidth="1"/>
    <col min="1564" max="1564" width="5.88671875" style="646" customWidth="1"/>
    <col min="1565" max="1792" width="7.21875" style="646"/>
    <col min="1793" max="1793" width="2.88671875" style="646" customWidth="1"/>
    <col min="1794" max="1794" width="22.33203125" style="646" customWidth="1"/>
    <col min="1795" max="1795" width="10.33203125" style="646" customWidth="1"/>
    <col min="1796" max="1796" width="10.5546875" style="646" customWidth="1"/>
    <col min="1797" max="1797" width="31.6640625" style="646" customWidth="1"/>
    <col min="1798" max="1798" width="6.109375" style="646" customWidth="1"/>
    <col min="1799" max="1799" width="15.109375" style="646" customWidth="1"/>
    <col min="1800" max="1800" width="6.109375" style="646" customWidth="1"/>
    <col min="1801" max="1801" width="11.33203125" style="646" customWidth="1"/>
    <col min="1802" max="1802" width="3" style="646" customWidth="1"/>
    <col min="1803" max="1803" width="5.44140625" style="646" customWidth="1"/>
    <col min="1804" max="1804" width="4.109375" style="646" customWidth="1"/>
    <col min="1805" max="1805" width="5.44140625" style="646" customWidth="1"/>
    <col min="1806" max="1806" width="4.109375" style="646" customWidth="1"/>
    <col min="1807" max="1807" width="5.44140625" style="646" customWidth="1"/>
    <col min="1808" max="1808" width="3.33203125" style="646" customWidth="1"/>
    <col min="1809" max="1809" width="8.6640625" style="646" customWidth="1"/>
    <col min="1810" max="1810" width="5.109375" style="646" customWidth="1"/>
    <col min="1811" max="1811" width="8.109375" style="646" customWidth="1"/>
    <col min="1812" max="1812" width="4.5546875" style="646" customWidth="1"/>
    <col min="1813" max="1813" width="5.88671875" style="646" customWidth="1"/>
    <col min="1814" max="1814" width="5.6640625" style="646" customWidth="1"/>
    <col min="1815" max="1815" width="8.77734375" style="646" customWidth="1"/>
    <col min="1816" max="1816" width="9.77734375" style="646" customWidth="1"/>
    <col min="1817" max="1817" width="7.88671875" style="646" customWidth="1"/>
    <col min="1818" max="1818" width="7.44140625" style="646" customWidth="1"/>
    <col min="1819" max="1819" width="7.6640625" style="646" customWidth="1"/>
    <col min="1820" max="1820" width="5.88671875" style="646" customWidth="1"/>
    <col min="1821" max="2048" width="7.21875" style="646"/>
    <col min="2049" max="2049" width="2.88671875" style="646" customWidth="1"/>
    <col min="2050" max="2050" width="22.33203125" style="646" customWidth="1"/>
    <col min="2051" max="2051" width="10.33203125" style="646" customWidth="1"/>
    <col min="2052" max="2052" width="10.5546875" style="646" customWidth="1"/>
    <col min="2053" max="2053" width="31.6640625" style="646" customWidth="1"/>
    <col min="2054" max="2054" width="6.109375" style="646" customWidth="1"/>
    <col min="2055" max="2055" width="15.109375" style="646" customWidth="1"/>
    <col min="2056" max="2056" width="6.109375" style="646" customWidth="1"/>
    <col min="2057" max="2057" width="11.33203125" style="646" customWidth="1"/>
    <col min="2058" max="2058" width="3" style="646" customWidth="1"/>
    <col min="2059" max="2059" width="5.44140625" style="646" customWidth="1"/>
    <col min="2060" max="2060" width="4.109375" style="646" customWidth="1"/>
    <col min="2061" max="2061" width="5.44140625" style="646" customWidth="1"/>
    <col min="2062" max="2062" width="4.109375" style="646" customWidth="1"/>
    <col min="2063" max="2063" width="5.44140625" style="646" customWidth="1"/>
    <col min="2064" max="2064" width="3.33203125" style="646" customWidth="1"/>
    <col min="2065" max="2065" width="8.6640625" style="646" customWidth="1"/>
    <col min="2066" max="2066" width="5.109375" style="646" customWidth="1"/>
    <col min="2067" max="2067" width="8.109375" style="646" customWidth="1"/>
    <col min="2068" max="2068" width="4.5546875" style="646" customWidth="1"/>
    <col min="2069" max="2069" width="5.88671875" style="646" customWidth="1"/>
    <col min="2070" max="2070" width="5.6640625" style="646" customWidth="1"/>
    <col min="2071" max="2071" width="8.77734375" style="646" customWidth="1"/>
    <col min="2072" max="2072" width="9.77734375" style="646" customWidth="1"/>
    <col min="2073" max="2073" width="7.88671875" style="646" customWidth="1"/>
    <col min="2074" max="2074" width="7.44140625" style="646" customWidth="1"/>
    <col min="2075" max="2075" width="7.6640625" style="646" customWidth="1"/>
    <col min="2076" max="2076" width="5.88671875" style="646" customWidth="1"/>
    <col min="2077" max="2304" width="7.21875" style="646"/>
    <col min="2305" max="2305" width="2.88671875" style="646" customWidth="1"/>
    <col min="2306" max="2306" width="22.33203125" style="646" customWidth="1"/>
    <col min="2307" max="2307" width="10.33203125" style="646" customWidth="1"/>
    <col min="2308" max="2308" width="10.5546875" style="646" customWidth="1"/>
    <col min="2309" max="2309" width="31.6640625" style="646" customWidth="1"/>
    <col min="2310" max="2310" width="6.109375" style="646" customWidth="1"/>
    <col min="2311" max="2311" width="15.109375" style="646" customWidth="1"/>
    <col min="2312" max="2312" width="6.109375" style="646" customWidth="1"/>
    <col min="2313" max="2313" width="11.33203125" style="646" customWidth="1"/>
    <col min="2314" max="2314" width="3" style="646" customWidth="1"/>
    <col min="2315" max="2315" width="5.44140625" style="646" customWidth="1"/>
    <col min="2316" max="2316" width="4.109375" style="646" customWidth="1"/>
    <col min="2317" max="2317" width="5.44140625" style="646" customWidth="1"/>
    <col min="2318" max="2318" width="4.109375" style="646" customWidth="1"/>
    <col min="2319" max="2319" width="5.44140625" style="646" customWidth="1"/>
    <col min="2320" max="2320" width="3.33203125" style="646" customWidth="1"/>
    <col min="2321" max="2321" width="8.6640625" style="646" customWidth="1"/>
    <col min="2322" max="2322" width="5.109375" style="646" customWidth="1"/>
    <col min="2323" max="2323" width="8.109375" style="646" customWidth="1"/>
    <col min="2324" max="2324" width="4.5546875" style="646" customWidth="1"/>
    <col min="2325" max="2325" width="5.88671875" style="646" customWidth="1"/>
    <col min="2326" max="2326" width="5.6640625" style="646" customWidth="1"/>
    <col min="2327" max="2327" width="8.77734375" style="646" customWidth="1"/>
    <col min="2328" max="2328" width="9.77734375" style="646" customWidth="1"/>
    <col min="2329" max="2329" width="7.88671875" style="646" customWidth="1"/>
    <col min="2330" max="2330" width="7.44140625" style="646" customWidth="1"/>
    <col min="2331" max="2331" width="7.6640625" style="646" customWidth="1"/>
    <col min="2332" max="2332" width="5.88671875" style="646" customWidth="1"/>
    <col min="2333" max="2560" width="7.21875" style="646"/>
    <col min="2561" max="2561" width="2.88671875" style="646" customWidth="1"/>
    <col min="2562" max="2562" width="22.33203125" style="646" customWidth="1"/>
    <col min="2563" max="2563" width="10.33203125" style="646" customWidth="1"/>
    <col min="2564" max="2564" width="10.5546875" style="646" customWidth="1"/>
    <col min="2565" max="2565" width="31.6640625" style="646" customWidth="1"/>
    <col min="2566" max="2566" width="6.109375" style="646" customWidth="1"/>
    <col min="2567" max="2567" width="15.109375" style="646" customWidth="1"/>
    <col min="2568" max="2568" width="6.109375" style="646" customWidth="1"/>
    <col min="2569" max="2569" width="11.33203125" style="646" customWidth="1"/>
    <col min="2570" max="2570" width="3" style="646" customWidth="1"/>
    <col min="2571" max="2571" width="5.44140625" style="646" customWidth="1"/>
    <col min="2572" max="2572" width="4.109375" style="646" customWidth="1"/>
    <col min="2573" max="2573" width="5.44140625" style="646" customWidth="1"/>
    <col min="2574" max="2574" width="4.109375" style="646" customWidth="1"/>
    <col min="2575" max="2575" width="5.44140625" style="646" customWidth="1"/>
    <col min="2576" max="2576" width="3.33203125" style="646" customWidth="1"/>
    <col min="2577" max="2577" width="8.6640625" style="646" customWidth="1"/>
    <col min="2578" max="2578" width="5.109375" style="646" customWidth="1"/>
    <col min="2579" max="2579" width="8.109375" style="646" customWidth="1"/>
    <col min="2580" max="2580" width="4.5546875" style="646" customWidth="1"/>
    <col min="2581" max="2581" width="5.88671875" style="646" customWidth="1"/>
    <col min="2582" max="2582" width="5.6640625" style="646" customWidth="1"/>
    <col min="2583" max="2583" width="8.77734375" style="646" customWidth="1"/>
    <col min="2584" max="2584" width="9.77734375" style="646" customWidth="1"/>
    <col min="2585" max="2585" width="7.88671875" style="646" customWidth="1"/>
    <col min="2586" max="2586" width="7.44140625" style="646" customWidth="1"/>
    <col min="2587" max="2587" width="7.6640625" style="646" customWidth="1"/>
    <col min="2588" max="2588" width="5.88671875" style="646" customWidth="1"/>
    <col min="2589" max="2816" width="7.21875" style="646"/>
    <col min="2817" max="2817" width="2.88671875" style="646" customWidth="1"/>
    <col min="2818" max="2818" width="22.33203125" style="646" customWidth="1"/>
    <col min="2819" max="2819" width="10.33203125" style="646" customWidth="1"/>
    <col min="2820" max="2820" width="10.5546875" style="646" customWidth="1"/>
    <col min="2821" max="2821" width="31.6640625" style="646" customWidth="1"/>
    <col min="2822" max="2822" width="6.109375" style="646" customWidth="1"/>
    <col min="2823" max="2823" width="15.109375" style="646" customWidth="1"/>
    <col min="2824" max="2824" width="6.109375" style="646" customWidth="1"/>
    <col min="2825" max="2825" width="11.33203125" style="646" customWidth="1"/>
    <col min="2826" max="2826" width="3" style="646" customWidth="1"/>
    <col min="2827" max="2827" width="5.44140625" style="646" customWidth="1"/>
    <col min="2828" max="2828" width="4.109375" style="646" customWidth="1"/>
    <col min="2829" max="2829" width="5.44140625" style="646" customWidth="1"/>
    <col min="2830" max="2830" width="4.109375" style="646" customWidth="1"/>
    <col min="2831" max="2831" width="5.44140625" style="646" customWidth="1"/>
    <col min="2832" max="2832" width="3.33203125" style="646" customWidth="1"/>
    <col min="2833" max="2833" width="8.6640625" style="646" customWidth="1"/>
    <col min="2834" max="2834" width="5.109375" style="646" customWidth="1"/>
    <col min="2835" max="2835" width="8.109375" style="646" customWidth="1"/>
    <col min="2836" max="2836" width="4.5546875" style="646" customWidth="1"/>
    <col min="2837" max="2837" width="5.88671875" style="646" customWidth="1"/>
    <col min="2838" max="2838" width="5.6640625" style="646" customWidth="1"/>
    <col min="2839" max="2839" width="8.77734375" style="646" customWidth="1"/>
    <col min="2840" max="2840" width="9.77734375" style="646" customWidth="1"/>
    <col min="2841" max="2841" width="7.88671875" style="646" customWidth="1"/>
    <col min="2842" max="2842" width="7.44140625" style="646" customWidth="1"/>
    <col min="2843" max="2843" width="7.6640625" style="646" customWidth="1"/>
    <col min="2844" max="2844" width="5.88671875" style="646" customWidth="1"/>
    <col min="2845" max="3072" width="7.21875" style="646"/>
    <col min="3073" max="3073" width="2.88671875" style="646" customWidth="1"/>
    <col min="3074" max="3074" width="22.33203125" style="646" customWidth="1"/>
    <col min="3075" max="3075" width="10.33203125" style="646" customWidth="1"/>
    <col min="3076" max="3076" width="10.5546875" style="646" customWidth="1"/>
    <col min="3077" max="3077" width="31.6640625" style="646" customWidth="1"/>
    <col min="3078" max="3078" width="6.109375" style="646" customWidth="1"/>
    <col min="3079" max="3079" width="15.109375" style="646" customWidth="1"/>
    <col min="3080" max="3080" width="6.109375" style="646" customWidth="1"/>
    <col min="3081" max="3081" width="11.33203125" style="646" customWidth="1"/>
    <col min="3082" max="3082" width="3" style="646" customWidth="1"/>
    <col min="3083" max="3083" width="5.44140625" style="646" customWidth="1"/>
    <col min="3084" max="3084" width="4.109375" style="646" customWidth="1"/>
    <col min="3085" max="3085" width="5.44140625" style="646" customWidth="1"/>
    <col min="3086" max="3086" width="4.109375" style="646" customWidth="1"/>
    <col min="3087" max="3087" width="5.44140625" style="646" customWidth="1"/>
    <col min="3088" max="3088" width="3.33203125" style="646" customWidth="1"/>
    <col min="3089" max="3089" width="8.6640625" style="646" customWidth="1"/>
    <col min="3090" max="3090" width="5.109375" style="646" customWidth="1"/>
    <col min="3091" max="3091" width="8.109375" style="646" customWidth="1"/>
    <col min="3092" max="3092" width="4.5546875" style="646" customWidth="1"/>
    <col min="3093" max="3093" width="5.88671875" style="646" customWidth="1"/>
    <col min="3094" max="3094" width="5.6640625" style="646" customWidth="1"/>
    <col min="3095" max="3095" width="8.77734375" style="646" customWidth="1"/>
    <col min="3096" max="3096" width="9.77734375" style="646" customWidth="1"/>
    <col min="3097" max="3097" width="7.88671875" style="646" customWidth="1"/>
    <col min="3098" max="3098" width="7.44140625" style="646" customWidth="1"/>
    <col min="3099" max="3099" width="7.6640625" style="646" customWidth="1"/>
    <col min="3100" max="3100" width="5.88671875" style="646" customWidth="1"/>
    <col min="3101" max="3328" width="7.21875" style="646"/>
    <col min="3329" max="3329" width="2.88671875" style="646" customWidth="1"/>
    <col min="3330" max="3330" width="22.33203125" style="646" customWidth="1"/>
    <col min="3331" max="3331" width="10.33203125" style="646" customWidth="1"/>
    <col min="3332" max="3332" width="10.5546875" style="646" customWidth="1"/>
    <col min="3333" max="3333" width="31.6640625" style="646" customWidth="1"/>
    <col min="3334" max="3334" width="6.109375" style="646" customWidth="1"/>
    <col min="3335" max="3335" width="15.109375" style="646" customWidth="1"/>
    <col min="3336" max="3336" width="6.109375" style="646" customWidth="1"/>
    <col min="3337" max="3337" width="11.33203125" style="646" customWidth="1"/>
    <col min="3338" max="3338" width="3" style="646" customWidth="1"/>
    <col min="3339" max="3339" width="5.44140625" style="646" customWidth="1"/>
    <col min="3340" max="3340" width="4.109375" style="646" customWidth="1"/>
    <col min="3341" max="3341" width="5.44140625" style="646" customWidth="1"/>
    <col min="3342" max="3342" width="4.109375" style="646" customWidth="1"/>
    <col min="3343" max="3343" width="5.44140625" style="646" customWidth="1"/>
    <col min="3344" max="3344" width="3.33203125" style="646" customWidth="1"/>
    <col min="3345" max="3345" width="8.6640625" style="646" customWidth="1"/>
    <col min="3346" max="3346" width="5.109375" style="646" customWidth="1"/>
    <col min="3347" max="3347" width="8.109375" style="646" customWidth="1"/>
    <col min="3348" max="3348" width="4.5546875" style="646" customWidth="1"/>
    <col min="3349" max="3349" width="5.88671875" style="646" customWidth="1"/>
    <col min="3350" max="3350" width="5.6640625" style="646" customWidth="1"/>
    <col min="3351" max="3351" width="8.77734375" style="646" customWidth="1"/>
    <col min="3352" max="3352" width="9.77734375" style="646" customWidth="1"/>
    <col min="3353" max="3353" width="7.88671875" style="646" customWidth="1"/>
    <col min="3354" max="3354" width="7.44140625" style="646" customWidth="1"/>
    <col min="3355" max="3355" width="7.6640625" style="646" customWidth="1"/>
    <col min="3356" max="3356" width="5.88671875" style="646" customWidth="1"/>
    <col min="3357" max="3584" width="7.21875" style="646"/>
    <col min="3585" max="3585" width="2.88671875" style="646" customWidth="1"/>
    <col min="3586" max="3586" width="22.33203125" style="646" customWidth="1"/>
    <col min="3587" max="3587" width="10.33203125" style="646" customWidth="1"/>
    <col min="3588" max="3588" width="10.5546875" style="646" customWidth="1"/>
    <col min="3589" max="3589" width="31.6640625" style="646" customWidth="1"/>
    <col min="3590" max="3590" width="6.109375" style="646" customWidth="1"/>
    <col min="3591" max="3591" width="15.109375" style="646" customWidth="1"/>
    <col min="3592" max="3592" width="6.109375" style="646" customWidth="1"/>
    <col min="3593" max="3593" width="11.33203125" style="646" customWidth="1"/>
    <col min="3594" max="3594" width="3" style="646" customWidth="1"/>
    <col min="3595" max="3595" width="5.44140625" style="646" customWidth="1"/>
    <col min="3596" max="3596" width="4.109375" style="646" customWidth="1"/>
    <col min="3597" max="3597" width="5.44140625" style="646" customWidth="1"/>
    <col min="3598" max="3598" width="4.109375" style="646" customWidth="1"/>
    <col min="3599" max="3599" width="5.44140625" style="646" customWidth="1"/>
    <col min="3600" max="3600" width="3.33203125" style="646" customWidth="1"/>
    <col min="3601" max="3601" width="8.6640625" style="646" customWidth="1"/>
    <col min="3602" max="3602" width="5.109375" style="646" customWidth="1"/>
    <col min="3603" max="3603" width="8.109375" style="646" customWidth="1"/>
    <col min="3604" max="3604" width="4.5546875" style="646" customWidth="1"/>
    <col min="3605" max="3605" width="5.88671875" style="646" customWidth="1"/>
    <col min="3606" max="3606" width="5.6640625" style="646" customWidth="1"/>
    <col min="3607" max="3607" width="8.77734375" style="646" customWidth="1"/>
    <col min="3608" max="3608" width="9.77734375" style="646" customWidth="1"/>
    <col min="3609" max="3609" width="7.88671875" style="646" customWidth="1"/>
    <col min="3610" max="3610" width="7.44140625" style="646" customWidth="1"/>
    <col min="3611" max="3611" width="7.6640625" style="646" customWidth="1"/>
    <col min="3612" max="3612" width="5.88671875" style="646" customWidth="1"/>
    <col min="3613" max="3840" width="7.21875" style="646"/>
    <col min="3841" max="3841" width="2.88671875" style="646" customWidth="1"/>
    <col min="3842" max="3842" width="22.33203125" style="646" customWidth="1"/>
    <col min="3843" max="3843" width="10.33203125" style="646" customWidth="1"/>
    <col min="3844" max="3844" width="10.5546875" style="646" customWidth="1"/>
    <col min="3845" max="3845" width="31.6640625" style="646" customWidth="1"/>
    <col min="3846" max="3846" width="6.109375" style="646" customWidth="1"/>
    <col min="3847" max="3847" width="15.109375" style="646" customWidth="1"/>
    <col min="3848" max="3848" width="6.109375" style="646" customWidth="1"/>
    <col min="3849" max="3849" width="11.33203125" style="646" customWidth="1"/>
    <col min="3850" max="3850" width="3" style="646" customWidth="1"/>
    <col min="3851" max="3851" width="5.44140625" style="646" customWidth="1"/>
    <col min="3852" max="3852" width="4.109375" style="646" customWidth="1"/>
    <col min="3853" max="3853" width="5.44140625" style="646" customWidth="1"/>
    <col min="3854" max="3854" width="4.109375" style="646" customWidth="1"/>
    <col min="3855" max="3855" width="5.44140625" style="646" customWidth="1"/>
    <col min="3856" max="3856" width="3.33203125" style="646" customWidth="1"/>
    <col min="3857" max="3857" width="8.6640625" style="646" customWidth="1"/>
    <col min="3858" max="3858" width="5.109375" style="646" customWidth="1"/>
    <col min="3859" max="3859" width="8.109375" style="646" customWidth="1"/>
    <col min="3860" max="3860" width="4.5546875" style="646" customWidth="1"/>
    <col min="3861" max="3861" width="5.88671875" style="646" customWidth="1"/>
    <col min="3862" max="3862" width="5.6640625" style="646" customWidth="1"/>
    <col min="3863" max="3863" width="8.77734375" style="646" customWidth="1"/>
    <col min="3864" max="3864" width="9.77734375" style="646" customWidth="1"/>
    <col min="3865" max="3865" width="7.88671875" style="646" customWidth="1"/>
    <col min="3866" max="3866" width="7.44140625" style="646" customWidth="1"/>
    <col min="3867" max="3867" width="7.6640625" style="646" customWidth="1"/>
    <col min="3868" max="3868" width="5.88671875" style="646" customWidth="1"/>
    <col min="3869" max="4096" width="7.21875" style="646"/>
    <col min="4097" max="4097" width="2.88671875" style="646" customWidth="1"/>
    <col min="4098" max="4098" width="22.33203125" style="646" customWidth="1"/>
    <col min="4099" max="4099" width="10.33203125" style="646" customWidth="1"/>
    <col min="4100" max="4100" width="10.5546875" style="646" customWidth="1"/>
    <col min="4101" max="4101" width="31.6640625" style="646" customWidth="1"/>
    <col min="4102" max="4102" width="6.109375" style="646" customWidth="1"/>
    <col min="4103" max="4103" width="15.109375" style="646" customWidth="1"/>
    <col min="4104" max="4104" width="6.109375" style="646" customWidth="1"/>
    <col min="4105" max="4105" width="11.33203125" style="646" customWidth="1"/>
    <col min="4106" max="4106" width="3" style="646" customWidth="1"/>
    <col min="4107" max="4107" width="5.44140625" style="646" customWidth="1"/>
    <col min="4108" max="4108" width="4.109375" style="646" customWidth="1"/>
    <col min="4109" max="4109" width="5.44140625" style="646" customWidth="1"/>
    <col min="4110" max="4110" width="4.109375" style="646" customWidth="1"/>
    <col min="4111" max="4111" width="5.44140625" style="646" customWidth="1"/>
    <col min="4112" max="4112" width="3.33203125" style="646" customWidth="1"/>
    <col min="4113" max="4113" width="8.6640625" style="646" customWidth="1"/>
    <col min="4114" max="4114" width="5.109375" style="646" customWidth="1"/>
    <col min="4115" max="4115" width="8.109375" style="646" customWidth="1"/>
    <col min="4116" max="4116" width="4.5546875" style="646" customWidth="1"/>
    <col min="4117" max="4117" width="5.88671875" style="646" customWidth="1"/>
    <col min="4118" max="4118" width="5.6640625" style="646" customWidth="1"/>
    <col min="4119" max="4119" width="8.77734375" style="646" customWidth="1"/>
    <col min="4120" max="4120" width="9.77734375" style="646" customWidth="1"/>
    <col min="4121" max="4121" width="7.88671875" style="646" customWidth="1"/>
    <col min="4122" max="4122" width="7.44140625" style="646" customWidth="1"/>
    <col min="4123" max="4123" width="7.6640625" style="646" customWidth="1"/>
    <col min="4124" max="4124" width="5.88671875" style="646" customWidth="1"/>
    <col min="4125" max="4352" width="7.21875" style="646"/>
    <col min="4353" max="4353" width="2.88671875" style="646" customWidth="1"/>
    <col min="4354" max="4354" width="22.33203125" style="646" customWidth="1"/>
    <col min="4355" max="4355" width="10.33203125" style="646" customWidth="1"/>
    <col min="4356" max="4356" width="10.5546875" style="646" customWidth="1"/>
    <col min="4357" max="4357" width="31.6640625" style="646" customWidth="1"/>
    <col min="4358" max="4358" width="6.109375" style="646" customWidth="1"/>
    <col min="4359" max="4359" width="15.109375" style="646" customWidth="1"/>
    <col min="4360" max="4360" width="6.109375" style="646" customWidth="1"/>
    <col min="4361" max="4361" width="11.33203125" style="646" customWidth="1"/>
    <col min="4362" max="4362" width="3" style="646" customWidth="1"/>
    <col min="4363" max="4363" width="5.44140625" style="646" customWidth="1"/>
    <col min="4364" max="4364" width="4.109375" style="646" customWidth="1"/>
    <col min="4365" max="4365" width="5.44140625" style="646" customWidth="1"/>
    <col min="4366" max="4366" width="4.109375" style="646" customWidth="1"/>
    <col min="4367" max="4367" width="5.44140625" style="646" customWidth="1"/>
    <col min="4368" max="4368" width="3.33203125" style="646" customWidth="1"/>
    <col min="4369" max="4369" width="8.6640625" style="646" customWidth="1"/>
    <col min="4370" max="4370" width="5.109375" style="646" customWidth="1"/>
    <col min="4371" max="4371" width="8.109375" style="646" customWidth="1"/>
    <col min="4372" max="4372" width="4.5546875" style="646" customWidth="1"/>
    <col min="4373" max="4373" width="5.88671875" style="646" customWidth="1"/>
    <col min="4374" max="4374" width="5.6640625" style="646" customWidth="1"/>
    <col min="4375" max="4375" width="8.77734375" style="646" customWidth="1"/>
    <col min="4376" max="4376" width="9.77734375" style="646" customWidth="1"/>
    <col min="4377" max="4377" width="7.88671875" style="646" customWidth="1"/>
    <col min="4378" max="4378" width="7.44140625" style="646" customWidth="1"/>
    <col min="4379" max="4379" width="7.6640625" style="646" customWidth="1"/>
    <col min="4380" max="4380" width="5.88671875" style="646" customWidth="1"/>
    <col min="4381" max="4608" width="7.21875" style="646"/>
    <col min="4609" max="4609" width="2.88671875" style="646" customWidth="1"/>
    <col min="4610" max="4610" width="22.33203125" style="646" customWidth="1"/>
    <col min="4611" max="4611" width="10.33203125" style="646" customWidth="1"/>
    <col min="4612" max="4612" width="10.5546875" style="646" customWidth="1"/>
    <col min="4613" max="4613" width="31.6640625" style="646" customWidth="1"/>
    <col min="4614" max="4614" width="6.109375" style="646" customWidth="1"/>
    <col min="4615" max="4615" width="15.109375" style="646" customWidth="1"/>
    <col min="4616" max="4616" width="6.109375" style="646" customWidth="1"/>
    <col min="4617" max="4617" width="11.33203125" style="646" customWidth="1"/>
    <col min="4618" max="4618" width="3" style="646" customWidth="1"/>
    <col min="4619" max="4619" width="5.44140625" style="646" customWidth="1"/>
    <col min="4620" max="4620" width="4.109375" style="646" customWidth="1"/>
    <col min="4621" max="4621" width="5.44140625" style="646" customWidth="1"/>
    <col min="4622" max="4622" width="4.109375" style="646" customWidth="1"/>
    <col min="4623" max="4623" width="5.44140625" style="646" customWidth="1"/>
    <col min="4624" max="4624" width="3.33203125" style="646" customWidth="1"/>
    <col min="4625" max="4625" width="8.6640625" style="646" customWidth="1"/>
    <col min="4626" max="4626" width="5.109375" style="646" customWidth="1"/>
    <col min="4627" max="4627" width="8.109375" style="646" customWidth="1"/>
    <col min="4628" max="4628" width="4.5546875" style="646" customWidth="1"/>
    <col min="4629" max="4629" width="5.88671875" style="646" customWidth="1"/>
    <col min="4630" max="4630" width="5.6640625" style="646" customWidth="1"/>
    <col min="4631" max="4631" width="8.77734375" style="646" customWidth="1"/>
    <col min="4632" max="4632" width="9.77734375" style="646" customWidth="1"/>
    <col min="4633" max="4633" width="7.88671875" style="646" customWidth="1"/>
    <col min="4634" max="4634" width="7.44140625" style="646" customWidth="1"/>
    <col min="4635" max="4635" width="7.6640625" style="646" customWidth="1"/>
    <col min="4636" max="4636" width="5.88671875" style="646" customWidth="1"/>
    <col min="4637" max="4864" width="7.21875" style="646"/>
    <col min="4865" max="4865" width="2.88671875" style="646" customWidth="1"/>
    <col min="4866" max="4866" width="22.33203125" style="646" customWidth="1"/>
    <col min="4867" max="4867" width="10.33203125" style="646" customWidth="1"/>
    <col min="4868" max="4868" width="10.5546875" style="646" customWidth="1"/>
    <col min="4869" max="4869" width="31.6640625" style="646" customWidth="1"/>
    <col min="4870" max="4870" width="6.109375" style="646" customWidth="1"/>
    <col min="4871" max="4871" width="15.109375" style="646" customWidth="1"/>
    <col min="4872" max="4872" width="6.109375" style="646" customWidth="1"/>
    <col min="4873" max="4873" width="11.33203125" style="646" customWidth="1"/>
    <col min="4874" max="4874" width="3" style="646" customWidth="1"/>
    <col min="4875" max="4875" width="5.44140625" style="646" customWidth="1"/>
    <col min="4876" max="4876" width="4.109375" style="646" customWidth="1"/>
    <col min="4877" max="4877" width="5.44140625" style="646" customWidth="1"/>
    <col min="4878" max="4878" width="4.109375" style="646" customWidth="1"/>
    <col min="4879" max="4879" width="5.44140625" style="646" customWidth="1"/>
    <col min="4880" max="4880" width="3.33203125" style="646" customWidth="1"/>
    <col min="4881" max="4881" width="8.6640625" style="646" customWidth="1"/>
    <col min="4882" max="4882" width="5.109375" style="646" customWidth="1"/>
    <col min="4883" max="4883" width="8.109375" style="646" customWidth="1"/>
    <col min="4884" max="4884" width="4.5546875" style="646" customWidth="1"/>
    <col min="4885" max="4885" width="5.88671875" style="646" customWidth="1"/>
    <col min="4886" max="4886" width="5.6640625" style="646" customWidth="1"/>
    <col min="4887" max="4887" width="8.77734375" style="646" customWidth="1"/>
    <col min="4888" max="4888" width="9.77734375" style="646" customWidth="1"/>
    <col min="4889" max="4889" width="7.88671875" style="646" customWidth="1"/>
    <col min="4890" max="4890" width="7.44140625" style="646" customWidth="1"/>
    <col min="4891" max="4891" width="7.6640625" style="646" customWidth="1"/>
    <col min="4892" max="4892" width="5.88671875" style="646" customWidth="1"/>
    <col min="4893" max="5120" width="7.21875" style="646"/>
    <col min="5121" max="5121" width="2.88671875" style="646" customWidth="1"/>
    <col min="5122" max="5122" width="22.33203125" style="646" customWidth="1"/>
    <col min="5123" max="5123" width="10.33203125" style="646" customWidth="1"/>
    <col min="5124" max="5124" width="10.5546875" style="646" customWidth="1"/>
    <col min="5125" max="5125" width="31.6640625" style="646" customWidth="1"/>
    <col min="5126" max="5126" width="6.109375" style="646" customWidth="1"/>
    <col min="5127" max="5127" width="15.109375" style="646" customWidth="1"/>
    <col min="5128" max="5128" width="6.109375" style="646" customWidth="1"/>
    <col min="5129" max="5129" width="11.33203125" style="646" customWidth="1"/>
    <col min="5130" max="5130" width="3" style="646" customWidth="1"/>
    <col min="5131" max="5131" width="5.44140625" style="646" customWidth="1"/>
    <col min="5132" max="5132" width="4.109375" style="646" customWidth="1"/>
    <col min="5133" max="5133" width="5.44140625" style="646" customWidth="1"/>
    <col min="5134" max="5134" width="4.109375" style="646" customWidth="1"/>
    <col min="5135" max="5135" width="5.44140625" style="646" customWidth="1"/>
    <col min="5136" max="5136" width="3.33203125" style="646" customWidth="1"/>
    <col min="5137" max="5137" width="8.6640625" style="646" customWidth="1"/>
    <col min="5138" max="5138" width="5.109375" style="646" customWidth="1"/>
    <col min="5139" max="5139" width="8.109375" style="646" customWidth="1"/>
    <col min="5140" max="5140" width="4.5546875" style="646" customWidth="1"/>
    <col min="5141" max="5141" width="5.88671875" style="646" customWidth="1"/>
    <col min="5142" max="5142" width="5.6640625" style="646" customWidth="1"/>
    <col min="5143" max="5143" width="8.77734375" style="646" customWidth="1"/>
    <col min="5144" max="5144" width="9.77734375" style="646" customWidth="1"/>
    <col min="5145" max="5145" width="7.88671875" style="646" customWidth="1"/>
    <col min="5146" max="5146" width="7.44140625" style="646" customWidth="1"/>
    <col min="5147" max="5147" width="7.6640625" style="646" customWidth="1"/>
    <col min="5148" max="5148" width="5.88671875" style="646" customWidth="1"/>
    <col min="5149" max="5376" width="7.21875" style="646"/>
    <col min="5377" max="5377" width="2.88671875" style="646" customWidth="1"/>
    <col min="5378" max="5378" width="22.33203125" style="646" customWidth="1"/>
    <col min="5379" max="5379" width="10.33203125" style="646" customWidth="1"/>
    <col min="5380" max="5380" width="10.5546875" style="646" customWidth="1"/>
    <col min="5381" max="5381" width="31.6640625" style="646" customWidth="1"/>
    <col min="5382" max="5382" width="6.109375" style="646" customWidth="1"/>
    <col min="5383" max="5383" width="15.109375" style="646" customWidth="1"/>
    <col min="5384" max="5384" width="6.109375" style="646" customWidth="1"/>
    <col min="5385" max="5385" width="11.33203125" style="646" customWidth="1"/>
    <col min="5386" max="5386" width="3" style="646" customWidth="1"/>
    <col min="5387" max="5387" width="5.44140625" style="646" customWidth="1"/>
    <col min="5388" max="5388" width="4.109375" style="646" customWidth="1"/>
    <col min="5389" max="5389" width="5.44140625" style="646" customWidth="1"/>
    <col min="5390" max="5390" width="4.109375" style="646" customWidth="1"/>
    <col min="5391" max="5391" width="5.44140625" style="646" customWidth="1"/>
    <col min="5392" max="5392" width="3.33203125" style="646" customWidth="1"/>
    <col min="5393" max="5393" width="8.6640625" style="646" customWidth="1"/>
    <col min="5394" max="5394" width="5.109375" style="646" customWidth="1"/>
    <col min="5395" max="5395" width="8.109375" style="646" customWidth="1"/>
    <col min="5396" max="5396" width="4.5546875" style="646" customWidth="1"/>
    <col min="5397" max="5397" width="5.88671875" style="646" customWidth="1"/>
    <col min="5398" max="5398" width="5.6640625" style="646" customWidth="1"/>
    <col min="5399" max="5399" width="8.77734375" style="646" customWidth="1"/>
    <col min="5400" max="5400" width="9.77734375" style="646" customWidth="1"/>
    <col min="5401" max="5401" width="7.88671875" style="646" customWidth="1"/>
    <col min="5402" max="5402" width="7.44140625" style="646" customWidth="1"/>
    <col min="5403" max="5403" width="7.6640625" style="646" customWidth="1"/>
    <col min="5404" max="5404" width="5.88671875" style="646" customWidth="1"/>
    <col min="5405" max="5632" width="7.21875" style="646"/>
    <col min="5633" max="5633" width="2.88671875" style="646" customWidth="1"/>
    <col min="5634" max="5634" width="22.33203125" style="646" customWidth="1"/>
    <col min="5635" max="5635" width="10.33203125" style="646" customWidth="1"/>
    <col min="5636" max="5636" width="10.5546875" style="646" customWidth="1"/>
    <col min="5637" max="5637" width="31.6640625" style="646" customWidth="1"/>
    <col min="5638" max="5638" width="6.109375" style="646" customWidth="1"/>
    <col min="5639" max="5639" width="15.109375" style="646" customWidth="1"/>
    <col min="5640" max="5640" width="6.109375" style="646" customWidth="1"/>
    <col min="5641" max="5641" width="11.33203125" style="646" customWidth="1"/>
    <col min="5642" max="5642" width="3" style="646" customWidth="1"/>
    <col min="5643" max="5643" width="5.44140625" style="646" customWidth="1"/>
    <col min="5644" max="5644" width="4.109375" style="646" customWidth="1"/>
    <col min="5645" max="5645" width="5.44140625" style="646" customWidth="1"/>
    <col min="5646" max="5646" width="4.109375" style="646" customWidth="1"/>
    <col min="5647" max="5647" width="5.44140625" style="646" customWidth="1"/>
    <col min="5648" max="5648" width="3.33203125" style="646" customWidth="1"/>
    <col min="5649" max="5649" width="8.6640625" style="646" customWidth="1"/>
    <col min="5650" max="5650" width="5.109375" style="646" customWidth="1"/>
    <col min="5651" max="5651" width="8.109375" style="646" customWidth="1"/>
    <col min="5652" max="5652" width="4.5546875" style="646" customWidth="1"/>
    <col min="5653" max="5653" width="5.88671875" style="646" customWidth="1"/>
    <col min="5654" max="5654" width="5.6640625" style="646" customWidth="1"/>
    <col min="5655" max="5655" width="8.77734375" style="646" customWidth="1"/>
    <col min="5656" max="5656" width="9.77734375" style="646" customWidth="1"/>
    <col min="5657" max="5657" width="7.88671875" style="646" customWidth="1"/>
    <col min="5658" max="5658" width="7.44140625" style="646" customWidth="1"/>
    <col min="5659" max="5659" width="7.6640625" style="646" customWidth="1"/>
    <col min="5660" max="5660" width="5.88671875" style="646" customWidth="1"/>
    <col min="5661" max="5888" width="7.21875" style="646"/>
    <col min="5889" max="5889" width="2.88671875" style="646" customWidth="1"/>
    <col min="5890" max="5890" width="22.33203125" style="646" customWidth="1"/>
    <col min="5891" max="5891" width="10.33203125" style="646" customWidth="1"/>
    <col min="5892" max="5892" width="10.5546875" style="646" customWidth="1"/>
    <col min="5893" max="5893" width="31.6640625" style="646" customWidth="1"/>
    <col min="5894" max="5894" width="6.109375" style="646" customWidth="1"/>
    <col min="5895" max="5895" width="15.109375" style="646" customWidth="1"/>
    <col min="5896" max="5896" width="6.109375" style="646" customWidth="1"/>
    <col min="5897" max="5897" width="11.33203125" style="646" customWidth="1"/>
    <col min="5898" max="5898" width="3" style="646" customWidth="1"/>
    <col min="5899" max="5899" width="5.44140625" style="646" customWidth="1"/>
    <col min="5900" max="5900" width="4.109375" style="646" customWidth="1"/>
    <col min="5901" max="5901" width="5.44140625" style="646" customWidth="1"/>
    <col min="5902" max="5902" width="4.109375" style="646" customWidth="1"/>
    <col min="5903" max="5903" width="5.44140625" style="646" customWidth="1"/>
    <col min="5904" max="5904" width="3.33203125" style="646" customWidth="1"/>
    <col min="5905" max="5905" width="8.6640625" style="646" customWidth="1"/>
    <col min="5906" max="5906" width="5.109375" style="646" customWidth="1"/>
    <col min="5907" max="5907" width="8.109375" style="646" customWidth="1"/>
    <col min="5908" max="5908" width="4.5546875" style="646" customWidth="1"/>
    <col min="5909" max="5909" width="5.88671875" style="646" customWidth="1"/>
    <col min="5910" max="5910" width="5.6640625" style="646" customWidth="1"/>
    <col min="5911" max="5911" width="8.77734375" style="646" customWidth="1"/>
    <col min="5912" max="5912" width="9.77734375" style="646" customWidth="1"/>
    <col min="5913" max="5913" width="7.88671875" style="646" customWidth="1"/>
    <col min="5914" max="5914" width="7.44140625" style="646" customWidth="1"/>
    <col min="5915" max="5915" width="7.6640625" style="646" customWidth="1"/>
    <col min="5916" max="5916" width="5.88671875" style="646" customWidth="1"/>
    <col min="5917" max="6144" width="7.21875" style="646"/>
    <col min="6145" max="6145" width="2.88671875" style="646" customWidth="1"/>
    <col min="6146" max="6146" width="22.33203125" style="646" customWidth="1"/>
    <col min="6147" max="6147" width="10.33203125" style="646" customWidth="1"/>
    <col min="6148" max="6148" width="10.5546875" style="646" customWidth="1"/>
    <col min="6149" max="6149" width="31.6640625" style="646" customWidth="1"/>
    <col min="6150" max="6150" width="6.109375" style="646" customWidth="1"/>
    <col min="6151" max="6151" width="15.109375" style="646" customWidth="1"/>
    <col min="6152" max="6152" width="6.109375" style="646" customWidth="1"/>
    <col min="6153" max="6153" width="11.33203125" style="646" customWidth="1"/>
    <col min="6154" max="6154" width="3" style="646" customWidth="1"/>
    <col min="6155" max="6155" width="5.44140625" style="646" customWidth="1"/>
    <col min="6156" max="6156" width="4.109375" style="646" customWidth="1"/>
    <col min="6157" max="6157" width="5.44140625" style="646" customWidth="1"/>
    <col min="6158" max="6158" width="4.109375" style="646" customWidth="1"/>
    <col min="6159" max="6159" width="5.44140625" style="646" customWidth="1"/>
    <col min="6160" max="6160" width="3.33203125" style="646" customWidth="1"/>
    <col min="6161" max="6161" width="8.6640625" style="646" customWidth="1"/>
    <col min="6162" max="6162" width="5.109375" style="646" customWidth="1"/>
    <col min="6163" max="6163" width="8.109375" style="646" customWidth="1"/>
    <col min="6164" max="6164" width="4.5546875" style="646" customWidth="1"/>
    <col min="6165" max="6165" width="5.88671875" style="646" customWidth="1"/>
    <col min="6166" max="6166" width="5.6640625" style="646" customWidth="1"/>
    <col min="6167" max="6167" width="8.77734375" style="646" customWidth="1"/>
    <col min="6168" max="6168" width="9.77734375" style="646" customWidth="1"/>
    <col min="6169" max="6169" width="7.88671875" style="646" customWidth="1"/>
    <col min="6170" max="6170" width="7.44140625" style="646" customWidth="1"/>
    <col min="6171" max="6171" width="7.6640625" style="646" customWidth="1"/>
    <col min="6172" max="6172" width="5.88671875" style="646" customWidth="1"/>
    <col min="6173" max="6400" width="7.21875" style="646"/>
    <col min="6401" max="6401" width="2.88671875" style="646" customWidth="1"/>
    <col min="6402" max="6402" width="22.33203125" style="646" customWidth="1"/>
    <col min="6403" max="6403" width="10.33203125" style="646" customWidth="1"/>
    <col min="6404" max="6404" width="10.5546875" style="646" customWidth="1"/>
    <col min="6405" max="6405" width="31.6640625" style="646" customWidth="1"/>
    <col min="6406" max="6406" width="6.109375" style="646" customWidth="1"/>
    <col min="6407" max="6407" width="15.109375" style="646" customWidth="1"/>
    <col min="6408" max="6408" width="6.109375" style="646" customWidth="1"/>
    <col min="6409" max="6409" width="11.33203125" style="646" customWidth="1"/>
    <col min="6410" max="6410" width="3" style="646" customWidth="1"/>
    <col min="6411" max="6411" width="5.44140625" style="646" customWidth="1"/>
    <col min="6412" max="6412" width="4.109375" style="646" customWidth="1"/>
    <col min="6413" max="6413" width="5.44140625" style="646" customWidth="1"/>
    <col min="6414" max="6414" width="4.109375" style="646" customWidth="1"/>
    <col min="6415" max="6415" width="5.44140625" style="646" customWidth="1"/>
    <col min="6416" max="6416" width="3.33203125" style="646" customWidth="1"/>
    <col min="6417" max="6417" width="8.6640625" style="646" customWidth="1"/>
    <col min="6418" max="6418" width="5.109375" style="646" customWidth="1"/>
    <col min="6419" max="6419" width="8.109375" style="646" customWidth="1"/>
    <col min="6420" max="6420" width="4.5546875" style="646" customWidth="1"/>
    <col min="6421" max="6421" width="5.88671875" style="646" customWidth="1"/>
    <col min="6422" max="6422" width="5.6640625" style="646" customWidth="1"/>
    <col min="6423" max="6423" width="8.77734375" style="646" customWidth="1"/>
    <col min="6424" max="6424" width="9.77734375" style="646" customWidth="1"/>
    <col min="6425" max="6425" width="7.88671875" style="646" customWidth="1"/>
    <col min="6426" max="6426" width="7.44140625" style="646" customWidth="1"/>
    <col min="6427" max="6427" width="7.6640625" style="646" customWidth="1"/>
    <col min="6428" max="6428" width="5.88671875" style="646" customWidth="1"/>
    <col min="6429" max="6656" width="7.21875" style="646"/>
    <col min="6657" max="6657" width="2.88671875" style="646" customWidth="1"/>
    <col min="6658" max="6658" width="22.33203125" style="646" customWidth="1"/>
    <col min="6659" max="6659" width="10.33203125" style="646" customWidth="1"/>
    <col min="6660" max="6660" width="10.5546875" style="646" customWidth="1"/>
    <col min="6661" max="6661" width="31.6640625" style="646" customWidth="1"/>
    <col min="6662" max="6662" width="6.109375" style="646" customWidth="1"/>
    <col min="6663" max="6663" width="15.109375" style="646" customWidth="1"/>
    <col min="6664" max="6664" width="6.109375" style="646" customWidth="1"/>
    <col min="6665" max="6665" width="11.33203125" style="646" customWidth="1"/>
    <col min="6666" max="6666" width="3" style="646" customWidth="1"/>
    <col min="6667" max="6667" width="5.44140625" style="646" customWidth="1"/>
    <col min="6668" max="6668" width="4.109375" style="646" customWidth="1"/>
    <col min="6669" max="6669" width="5.44140625" style="646" customWidth="1"/>
    <col min="6670" max="6670" width="4.109375" style="646" customWidth="1"/>
    <col min="6671" max="6671" width="5.44140625" style="646" customWidth="1"/>
    <col min="6672" max="6672" width="3.33203125" style="646" customWidth="1"/>
    <col min="6673" max="6673" width="8.6640625" style="646" customWidth="1"/>
    <col min="6674" max="6674" width="5.109375" style="646" customWidth="1"/>
    <col min="6675" max="6675" width="8.109375" style="646" customWidth="1"/>
    <col min="6676" max="6676" width="4.5546875" style="646" customWidth="1"/>
    <col min="6677" max="6677" width="5.88671875" style="646" customWidth="1"/>
    <col min="6678" max="6678" width="5.6640625" style="646" customWidth="1"/>
    <col min="6679" max="6679" width="8.77734375" style="646" customWidth="1"/>
    <col min="6680" max="6680" width="9.77734375" style="646" customWidth="1"/>
    <col min="6681" max="6681" width="7.88671875" style="646" customWidth="1"/>
    <col min="6682" max="6682" width="7.44140625" style="646" customWidth="1"/>
    <col min="6683" max="6683" width="7.6640625" style="646" customWidth="1"/>
    <col min="6684" max="6684" width="5.88671875" style="646" customWidth="1"/>
    <col min="6685" max="6912" width="7.21875" style="646"/>
    <col min="6913" max="6913" width="2.88671875" style="646" customWidth="1"/>
    <col min="6914" max="6914" width="22.33203125" style="646" customWidth="1"/>
    <col min="6915" max="6915" width="10.33203125" style="646" customWidth="1"/>
    <col min="6916" max="6916" width="10.5546875" style="646" customWidth="1"/>
    <col min="6917" max="6917" width="31.6640625" style="646" customWidth="1"/>
    <col min="6918" max="6918" width="6.109375" style="646" customWidth="1"/>
    <col min="6919" max="6919" width="15.109375" style="646" customWidth="1"/>
    <col min="6920" max="6920" width="6.109375" style="646" customWidth="1"/>
    <col min="6921" max="6921" width="11.33203125" style="646" customWidth="1"/>
    <col min="6922" max="6922" width="3" style="646" customWidth="1"/>
    <col min="6923" max="6923" width="5.44140625" style="646" customWidth="1"/>
    <col min="6924" max="6924" width="4.109375" style="646" customWidth="1"/>
    <col min="6925" max="6925" width="5.44140625" style="646" customWidth="1"/>
    <col min="6926" max="6926" width="4.109375" style="646" customWidth="1"/>
    <col min="6927" max="6927" width="5.44140625" style="646" customWidth="1"/>
    <col min="6928" max="6928" width="3.33203125" style="646" customWidth="1"/>
    <col min="6929" max="6929" width="8.6640625" style="646" customWidth="1"/>
    <col min="6930" max="6930" width="5.109375" style="646" customWidth="1"/>
    <col min="6931" max="6931" width="8.109375" style="646" customWidth="1"/>
    <col min="6932" max="6932" width="4.5546875" style="646" customWidth="1"/>
    <col min="6933" max="6933" width="5.88671875" style="646" customWidth="1"/>
    <col min="6934" max="6934" width="5.6640625" style="646" customWidth="1"/>
    <col min="6935" max="6935" width="8.77734375" style="646" customWidth="1"/>
    <col min="6936" max="6936" width="9.77734375" style="646" customWidth="1"/>
    <col min="6937" max="6937" width="7.88671875" style="646" customWidth="1"/>
    <col min="6938" max="6938" width="7.44140625" style="646" customWidth="1"/>
    <col min="6939" max="6939" width="7.6640625" style="646" customWidth="1"/>
    <col min="6940" max="6940" width="5.88671875" style="646" customWidth="1"/>
    <col min="6941" max="7168" width="7.21875" style="646"/>
    <col min="7169" max="7169" width="2.88671875" style="646" customWidth="1"/>
    <col min="7170" max="7170" width="22.33203125" style="646" customWidth="1"/>
    <col min="7171" max="7171" width="10.33203125" style="646" customWidth="1"/>
    <col min="7172" max="7172" width="10.5546875" style="646" customWidth="1"/>
    <col min="7173" max="7173" width="31.6640625" style="646" customWidth="1"/>
    <col min="7174" max="7174" width="6.109375" style="646" customWidth="1"/>
    <col min="7175" max="7175" width="15.109375" style="646" customWidth="1"/>
    <col min="7176" max="7176" width="6.109375" style="646" customWidth="1"/>
    <col min="7177" max="7177" width="11.33203125" style="646" customWidth="1"/>
    <col min="7178" max="7178" width="3" style="646" customWidth="1"/>
    <col min="7179" max="7179" width="5.44140625" style="646" customWidth="1"/>
    <col min="7180" max="7180" width="4.109375" style="646" customWidth="1"/>
    <col min="7181" max="7181" width="5.44140625" style="646" customWidth="1"/>
    <col min="7182" max="7182" width="4.109375" style="646" customWidth="1"/>
    <col min="7183" max="7183" width="5.44140625" style="646" customWidth="1"/>
    <col min="7184" max="7184" width="3.33203125" style="646" customWidth="1"/>
    <col min="7185" max="7185" width="8.6640625" style="646" customWidth="1"/>
    <col min="7186" max="7186" width="5.109375" style="646" customWidth="1"/>
    <col min="7187" max="7187" width="8.109375" style="646" customWidth="1"/>
    <col min="7188" max="7188" width="4.5546875" style="646" customWidth="1"/>
    <col min="7189" max="7189" width="5.88671875" style="646" customWidth="1"/>
    <col min="7190" max="7190" width="5.6640625" style="646" customWidth="1"/>
    <col min="7191" max="7191" width="8.77734375" style="646" customWidth="1"/>
    <col min="7192" max="7192" width="9.77734375" style="646" customWidth="1"/>
    <col min="7193" max="7193" width="7.88671875" style="646" customWidth="1"/>
    <col min="7194" max="7194" width="7.44140625" style="646" customWidth="1"/>
    <col min="7195" max="7195" width="7.6640625" style="646" customWidth="1"/>
    <col min="7196" max="7196" width="5.88671875" style="646" customWidth="1"/>
    <col min="7197" max="7424" width="7.21875" style="646"/>
    <col min="7425" max="7425" width="2.88671875" style="646" customWidth="1"/>
    <col min="7426" max="7426" width="22.33203125" style="646" customWidth="1"/>
    <col min="7427" max="7427" width="10.33203125" style="646" customWidth="1"/>
    <col min="7428" max="7428" width="10.5546875" style="646" customWidth="1"/>
    <col min="7429" max="7429" width="31.6640625" style="646" customWidth="1"/>
    <col min="7430" max="7430" width="6.109375" style="646" customWidth="1"/>
    <col min="7431" max="7431" width="15.109375" style="646" customWidth="1"/>
    <col min="7432" max="7432" width="6.109375" style="646" customWidth="1"/>
    <col min="7433" max="7433" width="11.33203125" style="646" customWidth="1"/>
    <col min="7434" max="7434" width="3" style="646" customWidth="1"/>
    <col min="7435" max="7435" width="5.44140625" style="646" customWidth="1"/>
    <col min="7436" max="7436" width="4.109375" style="646" customWidth="1"/>
    <col min="7437" max="7437" width="5.44140625" style="646" customWidth="1"/>
    <col min="7438" max="7438" width="4.109375" style="646" customWidth="1"/>
    <col min="7439" max="7439" width="5.44140625" style="646" customWidth="1"/>
    <col min="7440" max="7440" width="3.33203125" style="646" customWidth="1"/>
    <col min="7441" max="7441" width="8.6640625" style="646" customWidth="1"/>
    <col min="7442" max="7442" width="5.109375" style="646" customWidth="1"/>
    <col min="7443" max="7443" width="8.109375" style="646" customWidth="1"/>
    <col min="7444" max="7444" width="4.5546875" style="646" customWidth="1"/>
    <col min="7445" max="7445" width="5.88671875" style="646" customWidth="1"/>
    <col min="7446" max="7446" width="5.6640625" style="646" customWidth="1"/>
    <col min="7447" max="7447" width="8.77734375" style="646" customWidth="1"/>
    <col min="7448" max="7448" width="9.77734375" style="646" customWidth="1"/>
    <col min="7449" max="7449" width="7.88671875" style="646" customWidth="1"/>
    <col min="7450" max="7450" width="7.44140625" style="646" customWidth="1"/>
    <col min="7451" max="7451" width="7.6640625" style="646" customWidth="1"/>
    <col min="7452" max="7452" width="5.88671875" style="646" customWidth="1"/>
    <col min="7453" max="7680" width="7.21875" style="646"/>
    <col min="7681" max="7681" width="2.88671875" style="646" customWidth="1"/>
    <col min="7682" max="7682" width="22.33203125" style="646" customWidth="1"/>
    <col min="7683" max="7683" width="10.33203125" style="646" customWidth="1"/>
    <col min="7684" max="7684" width="10.5546875" style="646" customWidth="1"/>
    <col min="7685" max="7685" width="31.6640625" style="646" customWidth="1"/>
    <col min="7686" max="7686" width="6.109375" style="646" customWidth="1"/>
    <col min="7687" max="7687" width="15.109375" style="646" customWidth="1"/>
    <col min="7688" max="7688" width="6.109375" style="646" customWidth="1"/>
    <col min="7689" max="7689" width="11.33203125" style="646" customWidth="1"/>
    <col min="7690" max="7690" width="3" style="646" customWidth="1"/>
    <col min="7691" max="7691" width="5.44140625" style="646" customWidth="1"/>
    <col min="7692" max="7692" width="4.109375" style="646" customWidth="1"/>
    <col min="7693" max="7693" width="5.44140625" style="646" customWidth="1"/>
    <col min="7694" max="7694" width="4.109375" style="646" customWidth="1"/>
    <col min="7695" max="7695" width="5.44140625" style="646" customWidth="1"/>
    <col min="7696" max="7696" width="3.33203125" style="646" customWidth="1"/>
    <col min="7697" max="7697" width="8.6640625" style="646" customWidth="1"/>
    <col min="7698" max="7698" width="5.109375" style="646" customWidth="1"/>
    <col min="7699" max="7699" width="8.109375" style="646" customWidth="1"/>
    <col min="7700" max="7700" width="4.5546875" style="646" customWidth="1"/>
    <col min="7701" max="7701" width="5.88671875" style="646" customWidth="1"/>
    <col min="7702" max="7702" width="5.6640625" style="646" customWidth="1"/>
    <col min="7703" max="7703" width="8.77734375" style="646" customWidth="1"/>
    <col min="7704" max="7704" width="9.77734375" style="646" customWidth="1"/>
    <col min="7705" max="7705" width="7.88671875" style="646" customWidth="1"/>
    <col min="7706" max="7706" width="7.44140625" style="646" customWidth="1"/>
    <col min="7707" max="7707" width="7.6640625" style="646" customWidth="1"/>
    <col min="7708" max="7708" width="5.88671875" style="646" customWidth="1"/>
    <col min="7709" max="7936" width="7.21875" style="646"/>
    <col min="7937" max="7937" width="2.88671875" style="646" customWidth="1"/>
    <col min="7938" max="7938" width="22.33203125" style="646" customWidth="1"/>
    <col min="7939" max="7939" width="10.33203125" style="646" customWidth="1"/>
    <col min="7940" max="7940" width="10.5546875" style="646" customWidth="1"/>
    <col min="7941" max="7941" width="31.6640625" style="646" customWidth="1"/>
    <col min="7942" max="7942" width="6.109375" style="646" customWidth="1"/>
    <col min="7943" max="7943" width="15.109375" style="646" customWidth="1"/>
    <col min="7944" max="7944" width="6.109375" style="646" customWidth="1"/>
    <col min="7945" max="7945" width="11.33203125" style="646" customWidth="1"/>
    <col min="7946" max="7946" width="3" style="646" customWidth="1"/>
    <col min="7947" max="7947" width="5.44140625" style="646" customWidth="1"/>
    <col min="7948" max="7948" width="4.109375" style="646" customWidth="1"/>
    <col min="7949" max="7949" width="5.44140625" style="646" customWidth="1"/>
    <col min="7950" max="7950" width="4.109375" style="646" customWidth="1"/>
    <col min="7951" max="7951" width="5.44140625" style="646" customWidth="1"/>
    <col min="7952" max="7952" width="3.33203125" style="646" customWidth="1"/>
    <col min="7953" max="7953" width="8.6640625" style="646" customWidth="1"/>
    <col min="7954" max="7954" width="5.109375" style="646" customWidth="1"/>
    <col min="7955" max="7955" width="8.109375" style="646" customWidth="1"/>
    <col min="7956" max="7956" width="4.5546875" style="646" customWidth="1"/>
    <col min="7957" max="7957" width="5.88671875" style="646" customWidth="1"/>
    <col min="7958" max="7958" width="5.6640625" style="646" customWidth="1"/>
    <col min="7959" max="7959" width="8.77734375" style="646" customWidth="1"/>
    <col min="7960" max="7960" width="9.77734375" style="646" customWidth="1"/>
    <col min="7961" max="7961" width="7.88671875" style="646" customWidth="1"/>
    <col min="7962" max="7962" width="7.44140625" style="646" customWidth="1"/>
    <col min="7963" max="7963" width="7.6640625" style="646" customWidth="1"/>
    <col min="7964" max="7964" width="5.88671875" style="646" customWidth="1"/>
    <col min="7965" max="8192" width="7.21875" style="646"/>
    <col min="8193" max="8193" width="2.88671875" style="646" customWidth="1"/>
    <col min="8194" max="8194" width="22.33203125" style="646" customWidth="1"/>
    <col min="8195" max="8195" width="10.33203125" style="646" customWidth="1"/>
    <col min="8196" max="8196" width="10.5546875" style="646" customWidth="1"/>
    <col min="8197" max="8197" width="31.6640625" style="646" customWidth="1"/>
    <col min="8198" max="8198" width="6.109375" style="646" customWidth="1"/>
    <col min="8199" max="8199" width="15.109375" style="646" customWidth="1"/>
    <col min="8200" max="8200" width="6.109375" style="646" customWidth="1"/>
    <col min="8201" max="8201" width="11.33203125" style="646" customWidth="1"/>
    <col min="8202" max="8202" width="3" style="646" customWidth="1"/>
    <col min="8203" max="8203" width="5.44140625" style="646" customWidth="1"/>
    <col min="8204" max="8204" width="4.109375" style="646" customWidth="1"/>
    <col min="8205" max="8205" width="5.44140625" style="646" customWidth="1"/>
    <col min="8206" max="8206" width="4.109375" style="646" customWidth="1"/>
    <col min="8207" max="8207" width="5.44140625" style="646" customWidth="1"/>
    <col min="8208" max="8208" width="3.33203125" style="646" customWidth="1"/>
    <col min="8209" max="8209" width="8.6640625" style="646" customWidth="1"/>
    <col min="8210" max="8210" width="5.109375" style="646" customWidth="1"/>
    <col min="8211" max="8211" width="8.109375" style="646" customWidth="1"/>
    <col min="8212" max="8212" width="4.5546875" style="646" customWidth="1"/>
    <col min="8213" max="8213" width="5.88671875" style="646" customWidth="1"/>
    <col min="8214" max="8214" width="5.6640625" style="646" customWidth="1"/>
    <col min="8215" max="8215" width="8.77734375" style="646" customWidth="1"/>
    <col min="8216" max="8216" width="9.77734375" style="646" customWidth="1"/>
    <col min="8217" max="8217" width="7.88671875" style="646" customWidth="1"/>
    <col min="8218" max="8218" width="7.44140625" style="646" customWidth="1"/>
    <col min="8219" max="8219" width="7.6640625" style="646" customWidth="1"/>
    <col min="8220" max="8220" width="5.88671875" style="646" customWidth="1"/>
    <col min="8221" max="8448" width="7.21875" style="646"/>
    <col min="8449" max="8449" width="2.88671875" style="646" customWidth="1"/>
    <col min="8450" max="8450" width="22.33203125" style="646" customWidth="1"/>
    <col min="8451" max="8451" width="10.33203125" style="646" customWidth="1"/>
    <col min="8452" max="8452" width="10.5546875" style="646" customWidth="1"/>
    <col min="8453" max="8453" width="31.6640625" style="646" customWidth="1"/>
    <col min="8454" max="8454" width="6.109375" style="646" customWidth="1"/>
    <col min="8455" max="8455" width="15.109375" style="646" customWidth="1"/>
    <col min="8456" max="8456" width="6.109375" style="646" customWidth="1"/>
    <col min="8457" max="8457" width="11.33203125" style="646" customWidth="1"/>
    <col min="8458" max="8458" width="3" style="646" customWidth="1"/>
    <col min="8459" max="8459" width="5.44140625" style="646" customWidth="1"/>
    <col min="8460" max="8460" width="4.109375" style="646" customWidth="1"/>
    <col min="8461" max="8461" width="5.44140625" style="646" customWidth="1"/>
    <col min="8462" max="8462" width="4.109375" style="646" customWidth="1"/>
    <col min="8463" max="8463" width="5.44140625" style="646" customWidth="1"/>
    <col min="8464" max="8464" width="3.33203125" style="646" customWidth="1"/>
    <col min="8465" max="8465" width="8.6640625" style="646" customWidth="1"/>
    <col min="8466" max="8466" width="5.109375" style="646" customWidth="1"/>
    <col min="8467" max="8467" width="8.109375" style="646" customWidth="1"/>
    <col min="8468" max="8468" width="4.5546875" style="646" customWidth="1"/>
    <col min="8469" max="8469" width="5.88671875" style="646" customWidth="1"/>
    <col min="8470" max="8470" width="5.6640625" style="646" customWidth="1"/>
    <col min="8471" max="8471" width="8.77734375" style="646" customWidth="1"/>
    <col min="8472" max="8472" width="9.77734375" style="646" customWidth="1"/>
    <col min="8473" max="8473" width="7.88671875" style="646" customWidth="1"/>
    <col min="8474" max="8474" width="7.44140625" style="646" customWidth="1"/>
    <col min="8475" max="8475" width="7.6640625" style="646" customWidth="1"/>
    <col min="8476" max="8476" width="5.88671875" style="646" customWidth="1"/>
    <col min="8477" max="8704" width="7.21875" style="646"/>
    <col min="8705" max="8705" width="2.88671875" style="646" customWidth="1"/>
    <col min="8706" max="8706" width="22.33203125" style="646" customWidth="1"/>
    <col min="8707" max="8707" width="10.33203125" style="646" customWidth="1"/>
    <col min="8708" max="8708" width="10.5546875" style="646" customWidth="1"/>
    <col min="8709" max="8709" width="31.6640625" style="646" customWidth="1"/>
    <col min="8710" max="8710" width="6.109375" style="646" customWidth="1"/>
    <col min="8711" max="8711" width="15.109375" style="646" customWidth="1"/>
    <col min="8712" max="8712" width="6.109375" style="646" customWidth="1"/>
    <col min="8713" max="8713" width="11.33203125" style="646" customWidth="1"/>
    <col min="8714" max="8714" width="3" style="646" customWidth="1"/>
    <col min="8715" max="8715" width="5.44140625" style="646" customWidth="1"/>
    <col min="8716" max="8716" width="4.109375" style="646" customWidth="1"/>
    <col min="8717" max="8717" width="5.44140625" style="646" customWidth="1"/>
    <col min="8718" max="8718" width="4.109375" style="646" customWidth="1"/>
    <col min="8719" max="8719" width="5.44140625" style="646" customWidth="1"/>
    <col min="8720" max="8720" width="3.33203125" style="646" customWidth="1"/>
    <col min="8721" max="8721" width="8.6640625" style="646" customWidth="1"/>
    <col min="8722" max="8722" width="5.109375" style="646" customWidth="1"/>
    <col min="8723" max="8723" width="8.109375" style="646" customWidth="1"/>
    <col min="8724" max="8724" width="4.5546875" style="646" customWidth="1"/>
    <col min="8725" max="8725" width="5.88671875" style="646" customWidth="1"/>
    <col min="8726" max="8726" width="5.6640625" style="646" customWidth="1"/>
    <col min="8727" max="8727" width="8.77734375" style="646" customWidth="1"/>
    <col min="8728" max="8728" width="9.77734375" style="646" customWidth="1"/>
    <col min="8729" max="8729" width="7.88671875" style="646" customWidth="1"/>
    <col min="8730" max="8730" width="7.44140625" style="646" customWidth="1"/>
    <col min="8731" max="8731" width="7.6640625" style="646" customWidth="1"/>
    <col min="8732" max="8732" width="5.88671875" style="646" customWidth="1"/>
    <col min="8733" max="8960" width="7.21875" style="646"/>
    <col min="8961" max="8961" width="2.88671875" style="646" customWidth="1"/>
    <col min="8962" max="8962" width="22.33203125" style="646" customWidth="1"/>
    <col min="8963" max="8963" width="10.33203125" style="646" customWidth="1"/>
    <col min="8964" max="8964" width="10.5546875" style="646" customWidth="1"/>
    <col min="8965" max="8965" width="31.6640625" style="646" customWidth="1"/>
    <col min="8966" max="8966" width="6.109375" style="646" customWidth="1"/>
    <col min="8967" max="8967" width="15.109375" style="646" customWidth="1"/>
    <col min="8968" max="8968" width="6.109375" style="646" customWidth="1"/>
    <col min="8969" max="8969" width="11.33203125" style="646" customWidth="1"/>
    <col min="8970" max="8970" width="3" style="646" customWidth="1"/>
    <col min="8971" max="8971" width="5.44140625" style="646" customWidth="1"/>
    <col min="8972" max="8972" width="4.109375" style="646" customWidth="1"/>
    <col min="8973" max="8973" width="5.44140625" style="646" customWidth="1"/>
    <col min="8974" max="8974" width="4.109375" style="646" customWidth="1"/>
    <col min="8975" max="8975" width="5.44140625" style="646" customWidth="1"/>
    <col min="8976" max="8976" width="3.33203125" style="646" customWidth="1"/>
    <col min="8977" max="8977" width="8.6640625" style="646" customWidth="1"/>
    <col min="8978" max="8978" width="5.109375" style="646" customWidth="1"/>
    <col min="8979" max="8979" width="8.109375" style="646" customWidth="1"/>
    <col min="8980" max="8980" width="4.5546875" style="646" customWidth="1"/>
    <col min="8981" max="8981" width="5.88671875" style="646" customWidth="1"/>
    <col min="8982" max="8982" width="5.6640625" style="646" customWidth="1"/>
    <col min="8983" max="8983" width="8.77734375" style="646" customWidth="1"/>
    <col min="8984" max="8984" width="9.77734375" style="646" customWidth="1"/>
    <col min="8985" max="8985" width="7.88671875" style="646" customWidth="1"/>
    <col min="8986" max="8986" width="7.44140625" style="646" customWidth="1"/>
    <col min="8987" max="8987" width="7.6640625" style="646" customWidth="1"/>
    <col min="8988" max="8988" width="5.88671875" style="646" customWidth="1"/>
    <col min="8989" max="9216" width="7.21875" style="646"/>
    <col min="9217" max="9217" width="2.88671875" style="646" customWidth="1"/>
    <col min="9218" max="9218" width="22.33203125" style="646" customWidth="1"/>
    <col min="9219" max="9219" width="10.33203125" style="646" customWidth="1"/>
    <col min="9220" max="9220" width="10.5546875" style="646" customWidth="1"/>
    <col min="9221" max="9221" width="31.6640625" style="646" customWidth="1"/>
    <col min="9222" max="9222" width="6.109375" style="646" customWidth="1"/>
    <col min="9223" max="9223" width="15.109375" style="646" customWidth="1"/>
    <col min="9224" max="9224" width="6.109375" style="646" customWidth="1"/>
    <col min="9225" max="9225" width="11.33203125" style="646" customWidth="1"/>
    <col min="9226" max="9226" width="3" style="646" customWidth="1"/>
    <col min="9227" max="9227" width="5.44140625" style="646" customWidth="1"/>
    <col min="9228" max="9228" width="4.109375" style="646" customWidth="1"/>
    <col min="9229" max="9229" width="5.44140625" style="646" customWidth="1"/>
    <col min="9230" max="9230" width="4.109375" style="646" customWidth="1"/>
    <col min="9231" max="9231" width="5.44140625" style="646" customWidth="1"/>
    <col min="9232" max="9232" width="3.33203125" style="646" customWidth="1"/>
    <col min="9233" max="9233" width="8.6640625" style="646" customWidth="1"/>
    <col min="9234" max="9234" width="5.109375" style="646" customWidth="1"/>
    <col min="9235" max="9235" width="8.109375" style="646" customWidth="1"/>
    <col min="9236" max="9236" width="4.5546875" style="646" customWidth="1"/>
    <col min="9237" max="9237" width="5.88671875" style="646" customWidth="1"/>
    <col min="9238" max="9238" width="5.6640625" style="646" customWidth="1"/>
    <col min="9239" max="9239" width="8.77734375" style="646" customWidth="1"/>
    <col min="9240" max="9240" width="9.77734375" style="646" customWidth="1"/>
    <col min="9241" max="9241" width="7.88671875" style="646" customWidth="1"/>
    <col min="9242" max="9242" width="7.44140625" style="646" customWidth="1"/>
    <col min="9243" max="9243" width="7.6640625" style="646" customWidth="1"/>
    <col min="9244" max="9244" width="5.88671875" style="646" customWidth="1"/>
    <col min="9245" max="9472" width="7.21875" style="646"/>
    <col min="9473" max="9473" width="2.88671875" style="646" customWidth="1"/>
    <col min="9474" max="9474" width="22.33203125" style="646" customWidth="1"/>
    <col min="9475" max="9475" width="10.33203125" style="646" customWidth="1"/>
    <col min="9476" max="9476" width="10.5546875" style="646" customWidth="1"/>
    <col min="9477" max="9477" width="31.6640625" style="646" customWidth="1"/>
    <col min="9478" max="9478" width="6.109375" style="646" customWidth="1"/>
    <col min="9479" max="9479" width="15.109375" style="646" customWidth="1"/>
    <col min="9480" max="9480" width="6.109375" style="646" customWidth="1"/>
    <col min="9481" max="9481" width="11.33203125" style="646" customWidth="1"/>
    <col min="9482" max="9482" width="3" style="646" customWidth="1"/>
    <col min="9483" max="9483" width="5.44140625" style="646" customWidth="1"/>
    <col min="9484" max="9484" width="4.109375" style="646" customWidth="1"/>
    <col min="9485" max="9485" width="5.44140625" style="646" customWidth="1"/>
    <col min="9486" max="9486" width="4.109375" style="646" customWidth="1"/>
    <col min="9487" max="9487" width="5.44140625" style="646" customWidth="1"/>
    <col min="9488" max="9488" width="3.33203125" style="646" customWidth="1"/>
    <col min="9489" max="9489" width="8.6640625" style="646" customWidth="1"/>
    <col min="9490" max="9490" width="5.109375" style="646" customWidth="1"/>
    <col min="9491" max="9491" width="8.109375" style="646" customWidth="1"/>
    <col min="9492" max="9492" width="4.5546875" style="646" customWidth="1"/>
    <col min="9493" max="9493" width="5.88671875" style="646" customWidth="1"/>
    <col min="9494" max="9494" width="5.6640625" style="646" customWidth="1"/>
    <col min="9495" max="9495" width="8.77734375" style="646" customWidth="1"/>
    <col min="9496" max="9496" width="9.77734375" style="646" customWidth="1"/>
    <col min="9497" max="9497" width="7.88671875" style="646" customWidth="1"/>
    <col min="9498" max="9498" width="7.44140625" style="646" customWidth="1"/>
    <col min="9499" max="9499" width="7.6640625" style="646" customWidth="1"/>
    <col min="9500" max="9500" width="5.88671875" style="646" customWidth="1"/>
    <col min="9501" max="9728" width="7.21875" style="646"/>
    <col min="9729" max="9729" width="2.88671875" style="646" customWidth="1"/>
    <col min="9730" max="9730" width="22.33203125" style="646" customWidth="1"/>
    <col min="9731" max="9731" width="10.33203125" style="646" customWidth="1"/>
    <col min="9732" max="9732" width="10.5546875" style="646" customWidth="1"/>
    <col min="9733" max="9733" width="31.6640625" style="646" customWidth="1"/>
    <col min="9734" max="9734" width="6.109375" style="646" customWidth="1"/>
    <col min="9735" max="9735" width="15.109375" style="646" customWidth="1"/>
    <col min="9736" max="9736" width="6.109375" style="646" customWidth="1"/>
    <col min="9737" max="9737" width="11.33203125" style="646" customWidth="1"/>
    <col min="9738" max="9738" width="3" style="646" customWidth="1"/>
    <col min="9739" max="9739" width="5.44140625" style="646" customWidth="1"/>
    <col min="9740" max="9740" width="4.109375" style="646" customWidth="1"/>
    <col min="9741" max="9741" width="5.44140625" style="646" customWidth="1"/>
    <col min="9742" max="9742" width="4.109375" style="646" customWidth="1"/>
    <col min="9743" max="9743" width="5.44140625" style="646" customWidth="1"/>
    <col min="9744" max="9744" width="3.33203125" style="646" customWidth="1"/>
    <col min="9745" max="9745" width="8.6640625" style="646" customWidth="1"/>
    <col min="9746" max="9746" width="5.109375" style="646" customWidth="1"/>
    <col min="9747" max="9747" width="8.109375" style="646" customWidth="1"/>
    <col min="9748" max="9748" width="4.5546875" style="646" customWidth="1"/>
    <col min="9749" max="9749" width="5.88671875" style="646" customWidth="1"/>
    <col min="9750" max="9750" width="5.6640625" style="646" customWidth="1"/>
    <col min="9751" max="9751" width="8.77734375" style="646" customWidth="1"/>
    <col min="9752" max="9752" width="9.77734375" style="646" customWidth="1"/>
    <col min="9753" max="9753" width="7.88671875" style="646" customWidth="1"/>
    <col min="9754" max="9754" width="7.44140625" style="646" customWidth="1"/>
    <col min="9755" max="9755" width="7.6640625" style="646" customWidth="1"/>
    <col min="9756" max="9756" width="5.88671875" style="646" customWidth="1"/>
    <col min="9757" max="9984" width="7.21875" style="646"/>
    <col min="9985" max="9985" width="2.88671875" style="646" customWidth="1"/>
    <col min="9986" max="9986" width="22.33203125" style="646" customWidth="1"/>
    <col min="9987" max="9987" width="10.33203125" style="646" customWidth="1"/>
    <col min="9988" max="9988" width="10.5546875" style="646" customWidth="1"/>
    <col min="9989" max="9989" width="31.6640625" style="646" customWidth="1"/>
    <col min="9990" max="9990" width="6.109375" style="646" customWidth="1"/>
    <col min="9991" max="9991" width="15.109375" style="646" customWidth="1"/>
    <col min="9992" max="9992" width="6.109375" style="646" customWidth="1"/>
    <col min="9993" max="9993" width="11.33203125" style="646" customWidth="1"/>
    <col min="9994" max="9994" width="3" style="646" customWidth="1"/>
    <col min="9995" max="9995" width="5.44140625" style="646" customWidth="1"/>
    <col min="9996" max="9996" width="4.109375" style="646" customWidth="1"/>
    <col min="9997" max="9997" width="5.44140625" style="646" customWidth="1"/>
    <col min="9998" max="9998" width="4.109375" style="646" customWidth="1"/>
    <col min="9999" max="9999" width="5.44140625" style="646" customWidth="1"/>
    <col min="10000" max="10000" width="3.33203125" style="646" customWidth="1"/>
    <col min="10001" max="10001" width="8.6640625" style="646" customWidth="1"/>
    <col min="10002" max="10002" width="5.109375" style="646" customWidth="1"/>
    <col min="10003" max="10003" width="8.109375" style="646" customWidth="1"/>
    <col min="10004" max="10004" width="4.5546875" style="646" customWidth="1"/>
    <col min="10005" max="10005" width="5.88671875" style="646" customWidth="1"/>
    <col min="10006" max="10006" width="5.6640625" style="646" customWidth="1"/>
    <col min="10007" max="10007" width="8.77734375" style="646" customWidth="1"/>
    <col min="10008" max="10008" width="9.77734375" style="646" customWidth="1"/>
    <col min="10009" max="10009" width="7.88671875" style="646" customWidth="1"/>
    <col min="10010" max="10010" width="7.44140625" style="646" customWidth="1"/>
    <col min="10011" max="10011" width="7.6640625" style="646" customWidth="1"/>
    <col min="10012" max="10012" width="5.88671875" style="646" customWidth="1"/>
    <col min="10013" max="10240" width="7.21875" style="646"/>
    <col min="10241" max="10241" width="2.88671875" style="646" customWidth="1"/>
    <col min="10242" max="10242" width="22.33203125" style="646" customWidth="1"/>
    <col min="10243" max="10243" width="10.33203125" style="646" customWidth="1"/>
    <col min="10244" max="10244" width="10.5546875" style="646" customWidth="1"/>
    <col min="10245" max="10245" width="31.6640625" style="646" customWidth="1"/>
    <col min="10246" max="10246" width="6.109375" style="646" customWidth="1"/>
    <col min="10247" max="10247" width="15.109375" style="646" customWidth="1"/>
    <col min="10248" max="10248" width="6.109375" style="646" customWidth="1"/>
    <col min="10249" max="10249" width="11.33203125" style="646" customWidth="1"/>
    <col min="10250" max="10250" width="3" style="646" customWidth="1"/>
    <col min="10251" max="10251" width="5.44140625" style="646" customWidth="1"/>
    <col min="10252" max="10252" width="4.109375" style="646" customWidth="1"/>
    <col min="10253" max="10253" width="5.44140625" style="646" customWidth="1"/>
    <col min="10254" max="10254" width="4.109375" style="646" customWidth="1"/>
    <col min="10255" max="10255" width="5.44140625" style="646" customWidth="1"/>
    <col min="10256" max="10256" width="3.33203125" style="646" customWidth="1"/>
    <col min="10257" max="10257" width="8.6640625" style="646" customWidth="1"/>
    <col min="10258" max="10258" width="5.109375" style="646" customWidth="1"/>
    <col min="10259" max="10259" width="8.109375" style="646" customWidth="1"/>
    <col min="10260" max="10260" width="4.5546875" style="646" customWidth="1"/>
    <col min="10261" max="10261" width="5.88671875" style="646" customWidth="1"/>
    <col min="10262" max="10262" width="5.6640625" style="646" customWidth="1"/>
    <col min="10263" max="10263" width="8.77734375" style="646" customWidth="1"/>
    <col min="10264" max="10264" width="9.77734375" style="646" customWidth="1"/>
    <col min="10265" max="10265" width="7.88671875" style="646" customWidth="1"/>
    <col min="10266" max="10266" width="7.44140625" style="646" customWidth="1"/>
    <col min="10267" max="10267" width="7.6640625" style="646" customWidth="1"/>
    <col min="10268" max="10268" width="5.88671875" style="646" customWidth="1"/>
    <col min="10269" max="10496" width="7.21875" style="646"/>
    <col min="10497" max="10497" width="2.88671875" style="646" customWidth="1"/>
    <col min="10498" max="10498" width="22.33203125" style="646" customWidth="1"/>
    <col min="10499" max="10499" width="10.33203125" style="646" customWidth="1"/>
    <col min="10500" max="10500" width="10.5546875" style="646" customWidth="1"/>
    <col min="10501" max="10501" width="31.6640625" style="646" customWidth="1"/>
    <col min="10502" max="10502" width="6.109375" style="646" customWidth="1"/>
    <col min="10503" max="10503" width="15.109375" style="646" customWidth="1"/>
    <col min="10504" max="10504" width="6.109375" style="646" customWidth="1"/>
    <col min="10505" max="10505" width="11.33203125" style="646" customWidth="1"/>
    <col min="10506" max="10506" width="3" style="646" customWidth="1"/>
    <col min="10507" max="10507" width="5.44140625" style="646" customWidth="1"/>
    <col min="10508" max="10508" width="4.109375" style="646" customWidth="1"/>
    <col min="10509" max="10509" width="5.44140625" style="646" customWidth="1"/>
    <col min="10510" max="10510" width="4.109375" style="646" customWidth="1"/>
    <col min="10511" max="10511" width="5.44140625" style="646" customWidth="1"/>
    <col min="10512" max="10512" width="3.33203125" style="646" customWidth="1"/>
    <col min="10513" max="10513" width="8.6640625" style="646" customWidth="1"/>
    <col min="10514" max="10514" width="5.109375" style="646" customWidth="1"/>
    <col min="10515" max="10515" width="8.109375" style="646" customWidth="1"/>
    <col min="10516" max="10516" width="4.5546875" style="646" customWidth="1"/>
    <col min="10517" max="10517" width="5.88671875" style="646" customWidth="1"/>
    <col min="10518" max="10518" width="5.6640625" style="646" customWidth="1"/>
    <col min="10519" max="10519" width="8.77734375" style="646" customWidth="1"/>
    <col min="10520" max="10520" width="9.77734375" style="646" customWidth="1"/>
    <col min="10521" max="10521" width="7.88671875" style="646" customWidth="1"/>
    <col min="10522" max="10522" width="7.44140625" style="646" customWidth="1"/>
    <col min="10523" max="10523" width="7.6640625" style="646" customWidth="1"/>
    <col min="10524" max="10524" width="5.88671875" style="646" customWidth="1"/>
    <col min="10525" max="10752" width="7.21875" style="646"/>
    <col min="10753" max="10753" width="2.88671875" style="646" customWidth="1"/>
    <col min="10754" max="10754" width="22.33203125" style="646" customWidth="1"/>
    <col min="10755" max="10755" width="10.33203125" style="646" customWidth="1"/>
    <col min="10756" max="10756" width="10.5546875" style="646" customWidth="1"/>
    <col min="10757" max="10757" width="31.6640625" style="646" customWidth="1"/>
    <col min="10758" max="10758" width="6.109375" style="646" customWidth="1"/>
    <col min="10759" max="10759" width="15.109375" style="646" customWidth="1"/>
    <col min="10760" max="10760" width="6.109375" style="646" customWidth="1"/>
    <col min="10761" max="10761" width="11.33203125" style="646" customWidth="1"/>
    <col min="10762" max="10762" width="3" style="646" customWidth="1"/>
    <col min="10763" max="10763" width="5.44140625" style="646" customWidth="1"/>
    <col min="10764" max="10764" width="4.109375" style="646" customWidth="1"/>
    <col min="10765" max="10765" width="5.44140625" style="646" customWidth="1"/>
    <col min="10766" max="10766" width="4.109375" style="646" customWidth="1"/>
    <col min="10767" max="10767" width="5.44140625" style="646" customWidth="1"/>
    <col min="10768" max="10768" width="3.33203125" style="646" customWidth="1"/>
    <col min="10769" max="10769" width="8.6640625" style="646" customWidth="1"/>
    <col min="10770" max="10770" width="5.109375" style="646" customWidth="1"/>
    <col min="10771" max="10771" width="8.109375" style="646" customWidth="1"/>
    <col min="10772" max="10772" width="4.5546875" style="646" customWidth="1"/>
    <col min="10773" max="10773" width="5.88671875" style="646" customWidth="1"/>
    <col min="10774" max="10774" width="5.6640625" style="646" customWidth="1"/>
    <col min="10775" max="10775" width="8.77734375" style="646" customWidth="1"/>
    <col min="10776" max="10776" width="9.77734375" style="646" customWidth="1"/>
    <col min="10777" max="10777" width="7.88671875" style="646" customWidth="1"/>
    <col min="10778" max="10778" width="7.44140625" style="646" customWidth="1"/>
    <col min="10779" max="10779" width="7.6640625" style="646" customWidth="1"/>
    <col min="10780" max="10780" width="5.88671875" style="646" customWidth="1"/>
    <col min="10781" max="11008" width="7.21875" style="646"/>
    <col min="11009" max="11009" width="2.88671875" style="646" customWidth="1"/>
    <col min="11010" max="11010" width="22.33203125" style="646" customWidth="1"/>
    <col min="11011" max="11011" width="10.33203125" style="646" customWidth="1"/>
    <col min="11012" max="11012" width="10.5546875" style="646" customWidth="1"/>
    <col min="11013" max="11013" width="31.6640625" style="646" customWidth="1"/>
    <col min="11014" max="11014" width="6.109375" style="646" customWidth="1"/>
    <col min="11015" max="11015" width="15.109375" style="646" customWidth="1"/>
    <col min="11016" max="11016" width="6.109375" style="646" customWidth="1"/>
    <col min="11017" max="11017" width="11.33203125" style="646" customWidth="1"/>
    <col min="11018" max="11018" width="3" style="646" customWidth="1"/>
    <col min="11019" max="11019" width="5.44140625" style="646" customWidth="1"/>
    <col min="11020" max="11020" width="4.109375" style="646" customWidth="1"/>
    <col min="11021" max="11021" width="5.44140625" style="646" customWidth="1"/>
    <col min="11022" max="11022" width="4.109375" style="646" customWidth="1"/>
    <col min="11023" max="11023" width="5.44140625" style="646" customWidth="1"/>
    <col min="11024" max="11024" width="3.33203125" style="646" customWidth="1"/>
    <col min="11025" max="11025" width="8.6640625" style="646" customWidth="1"/>
    <col min="11026" max="11026" width="5.109375" style="646" customWidth="1"/>
    <col min="11027" max="11027" width="8.109375" style="646" customWidth="1"/>
    <col min="11028" max="11028" width="4.5546875" style="646" customWidth="1"/>
    <col min="11029" max="11029" width="5.88671875" style="646" customWidth="1"/>
    <col min="11030" max="11030" width="5.6640625" style="646" customWidth="1"/>
    <col min="11031" max="11031" width="8.77734375" style="646" customWidth="1"/>
    <col min="11032" max="11032" width="9.77734375" style="646" customWidth="1"/>
    <col min="11033" max="11033" width="7.88671875" style="646" customWidth="1"/>
    <col min="11034" max="11034" width="7.44140625" style="646" customWidth="1"/>
    <col min="11035" max="11035" width="7.6640625" style="646" customWidth="1"/>
    <col min="11036" max="11036" width="5.88671875" style="646" customWidth="1"/>
    <col min="11037" max="11264" width="7.21875" style="646"/>
    <col min="11265" max="11265" width="2.88671875" style="646" customWidth="1"/>
    <col min="11266" max="11266" width="22.33203125" style="646" customWidth="1"/>
    <col min="11267" max="11267" width="10.33203125" style="646" customWidth="1"/>
    <col min="11268" max="11268" width="10.5546875" style="646" customWidth="1"/>
    <col min="11269" max="11269" width="31.6640625" style="646" customWidth="1"/>
    <col min="11270" max="11270" width="6.109375" style="646" customWidth="1"/>
    <col min="11271" max="11271" width="15.109375" style="646" customWidth="1"/>
    <col min="11272" max="11272" width="6.109375" style="646" customWidth="1"/>
    <col min="11273" max="11273" width="11.33203125" style="646" customWidth="1"/>
    <col min="11274" max="11274" width="3" style="646" customWidth="1"/>
    <col min="11275" max="11275" width="5.44140625" style="646" customWidth="1"/>
    <col min="11276" max="11276" width="4.109375" style="646" customWidth="1"/>
    <col min="11277" max="11277" width="5.44140625" style="646" customWidth="1"/>
    <col min="11278" max="11278" width="4.109375" style="646" customWidth="1"/>
    <col min="11279" max="11279" width="5.44140625" style="646" customWidth="1"/>
    <col min="11280" max="11280" width="3.33203125" style="646" customWidth="1"/>
    <col min="11281" max="11281" width="8.6640625" style="646" customWidth="1"/>
    <col min="11282" max="11282" width="5.109375" style="646" customWidth="1"/>
    <col min="11283" max="11283" width="8.109375" style="646" customWidth="1"/>
    <col min="11284" max="11284" width="4.5546875" style="646" customWidth="1"/>
    <col min="11285" max="11285" width="5.88671875" style="646" customWidth="1"/>
    <col min="11286" max="11286" width="5.6640625" style="646" customWidth="1"/>
    <col min="11287" max="11287" width="8.77734375" style="646" customWidth="1"/>
    <col min="11288" max="11288" width="9.77734375" style="646" customWidth="1"/>
    <col min="11289" max="11289" width="7.88671875" style="646" customWidth="1"/>
    <col min="11290" max="11290" width="7.44140625" style="646" customWidth="1"/>
    <col min="11291" max="11291" width="7.6640625" style="646" customWidth="1"/>
    <col min="11292" max="11292" width="5.88671875" style="646" customWidth="1"/>
    <col min="11293" max="11520" width="7.21875" style="646"/>
    <col min="11521" max="11521" width="2.88671875" style="646" customWidth="1"/>
    <col min="11522" max="11522" width="22.33203125" style="646" customWidth="1"/>
    <col min="11523" max="11523" width="10.33203125" style="646" customWidth="1"/>
    <col min="11524" max="11524" width="10.5546875" style="646" customWidth="1"/>
    <col min="11525" max="11525" width="31.6640625" style="646" customWidth="1"/>
    <col min="11526" max="11526" width="6.109375" style="646" customWidth="1"/>
    <col min="11527" max="11527" width="15.109375" style="646" customWidth="1"/>
    <col min="11528" max="11528" width="6.109375" style="646" customWidth="1"/>
    <col min="11529" max="11529" width="11.33203125" style="646" customWidth="1"/>
    <col min="11530" max="11530" width="3" style="646" customWidth="1"/>
    <col min="11531" max="11531" width="5.44140625" style="646" customWidth="1"/>
    <col min="11532" max="11532" width="4.109375" style="646" customWidth="1"/>
    <col min="11533" max="11533" width="5.44140625" style="646" customWidth="1"/>
    <col min="11534" max="11534" width="4.109375" style="646" customWidth="1"/>
    <col min="11535" max="11535" width="5.44140625" style="646" customWidth="1"/>
    <col min="11536" max="11536" width="3.33203125" style="646" customWidth="1"/>
    <col min="11537" max="11537" width="8.6640625" style="646" customWidth="1"/>
    <col min="11538" max="11538" width="5.109375" style="646" customWidth="1"/>
    <col min="11539" max="11539" width="8.109375" style="646" customWidth="1"/>
    <col min="11540" max="11540" width="4.5546875" style="646" customWidth="1"/>
    <col min="11541" max="11541" width="5.88671875" style="646" customWidth="1"/>
    <col min="11542" max="11542" width="5.6640625" style="646" customWidth="1"/>
    <col min="11543" max="11543" width="8.77734375" style="646" customWidth="1"/>
    <col min="11544" max="11544" width="9.77734375" style="646" customWidth="1"/>
    <col min="11545" max="11545" width="7.88671875" style="646" customWidth="1"/>
    <col min="11546" max="11546" width="7.44140625" style="646" customWidth="1"/>
    <col min="11547" max="11547" width="7.6640625" style="646" customWidth="1"/>
    <col min="11548" max="11548" width="5.88671875" style="646" customWidth="1"/>
    <col min="11549" max="11776" width="7.21875" style="646"/>
    <col min="11777" max="11777" width="2.88671875" style="646" customWidth="1"/>
    <col min="11778" max="11778" width="22.33203125" style="646" customWidth="1"/>
    <col min="11779" max="11779" width="10.33203125" style="646" customWidth="1"/>
    <col min="11780" max="11780" width="10.5546875" style="646" customWidth="1"/>
    <col min="11781" max="11781" width="31.6640625" style="646" customWidth="1"/>
    <col min="11782" max="11782" width="6.109375" style="646" customWidth="1"/>
    <col min="11783" max="11783" width="15.109375" style="646" customWidth="1"/>
    <col min="11784" max="11784" width="6.109375" style="646" customWidth="1"/>
    <col min="11785" max="11785" width="11.33203125" style="646" customWidth="1"/>
    <col min="11786" max="11786" width="3" style="646" customWidth="1"/>
    <col min="11787" max="11787" width="5.44140625" style="646" customWidth="1"/>
    <col min="11788" max="11788" width="4.109375" style="646" customWidth="1"/>
    <col min="11789" max="11789" width="5.44140625" style="646" customWidth="1"/>
    <col min="11790" max="11790" width="4.109375" style="646" customWidth="1"/>
    <col min="11791" max="11791" width="5.44140625" style="646" customWidth="1"/>
    <col min="11792" max="11792" width="3.33203125" style="646" customWidth="1"/>
    <col min="11793" max="11793" width="8.6640625" style="646" customWidth="1"/>
    <col min="11794" max="11794" width="5.109375" style="646" customWidth="1"/>
    <col min="11795" max="11795" width="8.109375" style="646" customWidth="1"/>
    <col min="11796" max="11796" width="4.5546875" style="646" customWidth="1"/>
    <col min="11797" max="11797" width="5.88671875" style="646" customWidth="1"/>
    <col min="11798" max="11798" width="5.6640625" style="646" customWidth="1"/>
    <col min="11799" max="11799" width="8.77734375" style="646" customWidth="1"/>
    <col min="11800" max="11800" width="9.77734375" style="646" customWidth="1"/>
    <col min="11801" max="11801" width="7.88671875" style="646" customWidth="1"/>
    <col min="11802" max="11802" width="7.44140625" style="646" customWidth="1"/>
    <col min="11803" max="11803" width="7.6640625" style="646" customWidth="1"/>
    <col min="11804" max="11804" width="5.88671875" style="646" customWidth="1"/>
    <col min="11805" max="12032" width="7.21875" style="646"/>
    <col min="12033" max="12033" width="2.88671875" style="646" customWidth="1"/>
    <col min="12034" max="12034" width="22.33203125" style="646" customWidth="1"/>
    <col min="12035" max="12035" width="10.33203125" style="646" customWidth="1"/>
    <col min="12036" max="12036" width="10.5546875" style="646" customWidth="1"/>
    <col min="12037" max="12037" width="31.6640625" style="646" customWidth="1"/>
    <col min="12038" max="12038" width="6.109375" style="646" customWidth="1"/>
    <col min="12039" max="12039" width="15.109375" style="646" customWidth="1"/>
    <col min="12040" max="12040" width="6.109375" style="646" customWidth="1"/>
    <col min="12041" max="12041" width="11.33203125" style="646" customWidth="1"/>
    <col min="12042" max="12042" width="3" style="646" customWidth="1"/>
    <col min="12043" max="12043" width="5.44140625" style="646" customWidth="1"/>
    <col min="12044" max="12044" width="4.109375" style="646" customWidth="1"/>
    <col min="12045" max="12045" width="5.44140625" style="646" customWidth="1"/>
    <col min="12046" max="12046" width="4.109375" style="646" customWidth="1"/>
    <col min="12047" max="12047" width="5.44140625" style="646" customWidth="1"/>
    <col min="12048" max="12048" width="3.33203125" style="646" customWidth="1"/>
    <col min="12049" max="12049" width="8.6640625" style="646" customWidth="1"/>
    <col min="12050" max="12050" width="5.109375" style="646" customWidth="1"/>
    <col min="12051" max="12051" width="8.109375" style="646" customWidth="1"/>
    <col min="12052" max="12052" width="4.5546875" style="646" customWidth="1"/>
    <col min="12053" max="12053" width="5.88671875" style="646" customWidth="1"/>
    <col min="12054" max="12054" width="5.6640625" style="646" customWidth="1"/>
    <col min="12055" max="12055" width="8.77734375" style="646" customWidth="1"/>
    <col min="12056" max="12056" width="9.77734375" style="646" customWidth="1"/>
    <col min="12057" max="12057" width="7.88671875" style="646" customWidth="1"/>
    <col min="12058" max="12058" width="7.44140625" style="646" customWidth="1"/>
    <col min="12059" max="12059" width="7.6640625" style="646" customWidth="1"/>
    <col min="12060" max="12060" width="5.88671875" style="646" customWidth="1"/>
    <col min="12061" max="12288" width="7.21875" style="646"/>
    <col min="12289" max="12289" width="2.88671875" style="646" customWidth="1"/>
    <col min="12290" max="12290" width="22.33203125" style="646" customWidth="1"/>
    <col min="12291" max="12291" width="10.33203125" style="646" customWidth="1"/>
    <col min="12292" max="12292" width="10.5546875" style="646" customWidth="1"/>
    <col min="12293" max="12293" width="31.6640625" style="646" customWidth="1"/>
    <col min="12294" max="12294" width="6.109375" style="646" customWidth="1"/>
    <col min="12295" max="12295" width="15.109375" style="646" customWidth="1"/>
    <col min="12296" max="12296" width="6.109375" style="646" customWidth="1"/>
    <col min="12297" max="12297" width="11.33203125" style="646" customWidth="1"/>
    <col min="12298" max="12298" width="3" style="646" customWidth="1"/>
    <col min="12299" max="12299" width="5.44140625" style="646" customWidth="1"/>
    <col min="12300" max="12300" width="4.109375" style="646" customWidth="1"/>
    <col min="12301" max="12301" width="5.44140625" style="646" customWidth="1"/>
    <col min="12302" max="12302" width="4.109375" style="646" customWidth="1"/>
    <col min="12303" max="12303" width="5.44140625" style="646" customWidth="1"/>
    <col min="12304" max="12304" width="3.33203125" style="646" customWidth="1"/>
    <col min="12305" max="12305" width="8.6640625" style="646" customWidth="1"/>
    <col min="12306" max="12306" width="5.109375" style="646" customWidth="1"/>
    <col min="12307" max="12307" width="8.109375" style="646" customWidth="1"/>
    <col min="12308" max="12308" width="4.5546875" style="646" customWidth="1"/>
    <col min="12309" max="12309" width="5.88671875" style="646" customWidth="1"/>
    <col min="12310" max="12310" width="5.6640625" style="646" customWidth="1"/>
    <col min="12311" max="12311" width="8.77734375" style="646" customWidth="1"/>
    <col min="12312" max="12312" width="9.77734375" style="646" customWidth="1"/>
    <col min="12313" max="12313" width="7.88671875" style="646" customWidth="1"/>
    <col min="12314" max="12314" width="7.44140625" style="646" customWidth="1"/>
    <col min="12315" max="12315" width="7.6640625" style="646" customWidth="1"/>
    <col min="12316" max="12316" width="5.88671875" style="646" customWidth="1"/>
    <col min="12317" max="12544" width="7.21875" style="646"/>
    <col min="12545" max="12545" width="2.88671875" style="646" customWidth="1"/>
    <col min="12546" max="12546" width="22.33203125" style="646" customWidth="1"/>
    <col min="12547" max="12547" width="10.33203125" style="646" customWidth="1"/>
    <col min="12548" max="12548" width="10.5546875" style="646" customWidth="1"/>
    <col min="12549" max="12549" width="31.6640625" style="646" customWidth="1"/>
    <col min="12550" max="12550" width="6.109375" style="646" customWidth="1"/>
    <col min="12551" max="12551" width="15.109375" style="646" customWidth="1"/>
    <col min="12552" max="12552" width="6.109375" style="646" customWidth="1"/>
    <col min="12553" max="12553" width="11.33203125" style="646" customWidth="1"/>
    <col min="12554" max="12554" width="3" style="646" customWidth="1"/>
    <col min="12555" max="12555" width="5.44140625" style="646" customWidth="1"/>
    <col min="12556" max="12556" width="4.109375" style="646" customWidth="1"/>
    <col min="12557" max="12557" width="5.44140625" style="646" customWidth="1"/>
    <col min="12558" max="12558" width="4.109375" style="646" customWidth="1"/>
    <col min="12559" max="12559" width="5.44140625" style="646" customWidth="1"/>
    <col min="12560" max="12560" width="3.33203125" style="646" customWidth="1"/>
    <col min="12561" max="12561" width="8.6640625" style="646" customWidth="1"/>
    <col min="12562" max="12562" width="5.109375" style="646" customWidth="1"/>
    <col min="12563" max="12563" width="8.109375" style="646" customWidth="1"/>
    <col min="12564" max="12564" width="4.5546875" style="646" customWidth="1"/>
    <col min="12565" max="12565" width="5.88671875" style="646" customWidth="1"/>
    <col min="12566" max="12566" width="5.6640625" style="646" customWidth="1"/>
    <col min="12567" max="12567" width="8.77734375" style="646" customWidth="1"/>
    <col min="12568" max="12568" width="9.77734375" style="646" customWidth="1"/>
    <col min="12569" max="12569" width="7.88671875" style="646" customWidth="1"/>
    <col min="12570" max="12570" width="7.44140625" style="646" customWidth="1"/>
    <col min="12571" max="12571" width="7.6640625" style="646" customWidth="1"/>
    <col min="12572" max="12572" width="5.88671875" style="646" customWidth="1"/>
    <col min="12573" max="12800" width="7.21875" style="646"/>
    <col min="12801" max="12801" width="2.88671875" style="646" customWidth="1"/>
    <col min="12802" max="12802" width="22.33203125" style="646" customWidth="1"/>
    <col min="12803" max="12803" width="10.33203125" style="646" customWidth="1"/>
    <col min="12804" max="12804" width="10.5546875" style="646" customWidth="1"/>
    <col min="12805" max="12805" width="31.6640625" style="646" customWidth="1"/>
    <col min="12806" max="12806" width="6.109375" style="646" customWidth="1"/>
    <col min="12807" max="12807" width="15.109375" style="646" customWidth="1"/>
    <col min="12808" max="12808" width="6.109375" style="646" customWidth="1"/>
    <col min="12809" max="12809" width="11.33203125" style="646" customWidth="1"/>
    <col min="12810" max="12810" width="3" style="646" customWidth="1"/>
    <col min="12811" max="12811" width="5.44140625" style="646" customWidth="1"/>
    <col min="12812" max="12812" width="4.109375" style="646" customWidth="1"/>
    <col min="12813" max="12813" width="5.44140625" style="646" customWidth="1"/>
    <col min="12814" max="12814" width="4.109375" style="646" customWidth="1"/>
    <col min="12815" max="12815" width="5.44140625" style="646" customWidth="1"/>
    <col min="12816" max="12816" width="3.33203125" style="646" customWidth="1"/>
    <col min="12817" max="12817" width="8.6640625" style="646" customWidth="1"/>
    <col min="12818" max="12818" width="5.109375" style="646" customWidth="1"/>
    <col min="12819" max="12819" width="8.109375" style="646" customWidth="1"/>
    <col min="12820" max="12820" width="4.5546875" style="646" customWidth="1"/>
    <col min="12821" max="12821" width="5.88671875" style="646" customWidth="1"/>
    <col min="12822" max="12822" width="5.6640625" style="646" customWidth="1"/>
    <col min="12823" max="12823" width="8.77734375" style="646" customWidth="1"/>
    <col min="12824" max="12824" width="9.77734375" style="646" customWidth="1"/>
    <col min="12825" max="12825" width="7.88671875" style="646" customWidth="1"/>
    <col min="12826" max="12826" width="7.44140625" style="646" customWidth="1"/>
    <col min="12827" max="12827" width="7.6640625" style="646" customWidth="1"/>
    <col min="12828" max="12828" width="5.88671875" style="646" customWidth="1"/>
    <col min="12829" max="13056" width="7.21875" style="646"/>
    <col min="13057" max="13057" width="2.88671875" style="646" customWidth="1"/>
    <col min="13058" max="13058" width="22.33203125" style="646" customWidth="1"/>
    <col min="13059" max="13059" width="10.33203125" style="646" customWidth="1"/>
    <col min="13060" max="13060" width="10.5546875" style="646" customWidth="1"/>
    <col min="13061" max="13061" width="31.6640625" style="646" customWidth="1"/>
    <col min="13062" max="13062" width="6.109375" style="646" customWidth="1"/>
    <col min="13063" max="13063" width="15.109375" style="646" customWidth="1"/>
    <col min="13064" max="13064" width="6.109375" style="646" customWidth="1"/>
    <col min="13065" max="13065" width="11.33203125" style="646" customWidth="1"/>
    <col min="13066" max="13066" width="3" style="646" customWidth="1"/>
    <col min="13067" max="13067" width="5.44140625" style="646" customWidth="1"/>
    <col min="13068" max="13068" width="4.109375" style="646" customWidth="1"/>
    <col min="13069" max="13069" width="5.44140625" style="646" customWidth="1"/>
    <col min="13070" max="13070" width="4.109375" style="646" customWidth="1"/>
    <col min="13071" max="13071" width="5.44140625" style="646" customWidth="1"/>
    <col min="13072" max="13072" width="3.33203125" style="646" customWidth="1"/>
    <col min="13073" max="13073" width="8.6640625" style="646" customWidth="1"/>
    <col min="13074" max="13074" width="5.109375" style="646" customWidth="1"/>
    <col min="13075" max="13075" width="8.109375" style="646" customWidth="1"/>
    <col min="13076" max="13076" width="4.5546875" style="646" customWidth="1"/>
    <col min="13077" max="13077" width="5.88671875" style="646" customWidth="1"/>
    <col min="13078" max="13078" width="5.6640625" style="646" customWidth="1"/>
    <col min="13079" max="13079" width="8.77734375" style="646" customWidth="1"/>
    <col min="13080" max="13080" width="9.77734375" style="646" customWidth="1"/>
    <col min="13081" max="13081" width="7.88671875" style="646" customWidth="1"/>
    <col min="13082" max="13082" width="7.44140625" style="646" customWidth="1"/>
    <col min="13083" max="13083" width="7.6640625" style="646" customWidth="1"/>
    <col min="13084" max="13084" width="5.88671875" style="646" customWidth="1"/>
    <col min="13085" max="13312" width="7.21875" style="646"/>
    <col min="13313" max="13313" width="2.88671875" style="646" customWidth="1"/>
    <col min="13314" max="13314" width="22.33203125" style="646" customWidth="1"/>
    <col min="13315" max="13315" width="10.33203125" style="646" customWidth="1"/>
    <col min="13316" max="13316" width="10.5546875" style="646" customWidth="1"/>
    <col min="13317" max="13317" width="31.6640625" style="646" customWidth="1"/>
    <col min="13318" max="13318" width="6.109375" style="646" customWidth="1"/>
    <col min="13319" max="13319" width="15.109375" style="646" customWidth="1"/>
    <col min="13320" max="13320" width="6.109375" style="646" customWidth="1"/>
    <col min="13321" max="13321" width="11.33203125" style="646" customWidth="1"/>
    <col min="13322" max="13322" width="3" style="646" customWidth="1"/>
    <col min="13323" max="13323" width="5.44140625" style="646" customWidth="1"/>
    <col min="13324" max="13324" width="4.109375" style="646" customWidth="1"/>
    <col min="13325" max="13325" width="5.44140625" style="646" customWidth="1"/>
    <col min="13326" max="13326" width="4.109375" style="646" customWidth="1"/>
    <col min="13327" max="13327" width="5.44140625" style="646" customWidth="1"/>
    <col min="13328" max="13328" width="3.33203125" style="646" customWidth="1"/>
    <col min="13329" max="13329" width="8.6640625" style="646" customWidth="1"/>
    <col min="13330" max="13330" width="5.109375" style="646" customWidth="1"/>
    <col min="13331" max="13331" width="8.109375" style="646" customWidth="1"/>
    <col min="13332" max="13332" width="4.5546875" style="646" customWidth="1"/>
    <col min="13333" max="13333" width="5.88671875" style="646" customWidth="1"/>
    <col min="13334" max="13334" width="5.6640625" style="646" customWidth="1"/>
    <col min="13335" max="13335" width="8.77734375" style="646" customWidth="1"/>
    <col min="13336" max="13336" width="9.77734375" style="646" customWidth="1"/>
    <col min="13337" max="13337" width="7.88671875" style="646" customWidth="1"/>
    <col min="13338" max="13338" width="7.44140625" style="646" customWidth="1"/>
    <col min="13339" max="13339" width="7.6640625" style="646" customWidth="1"/>
    <col min="13340" max="13340" width="5.88671875" style="646" customWidth="1"/>
    <col min="13341" max="13568" width="7.21875" style="646"/>
    <col min="13569" max="13569" width="2.88671875" style="646" customWidth="1"/>
    <col min="13570" max="13570" width="22.33203125" style="646" customWidth="1"/>
    <col min="13571" max="13571" width="10.33203125" style="646" customWidth="1"/>
    <col min="13572" max="13572" width="10.5546875" style="646" customWidth="1"/>
    <col min="13573" max="13573" width="31.6640625" style="646" customWidth="1"/>
    <col min="13574" max="13574" width="6.109375" style="646" customWidth="1"/>
    <col min="13575" max="13575" width="15.109375" style="646" customWidth="1"/>
    <col min="13576" max="13576" width="6.109375" style="646" customWidth="1"/>
    <col min="13577" max="13577" width="11.33203125" style="646" customWidth="1"/>
    <col min="13578" max="13578" width="3" style="646" customWidth="1"/>
    <col min="13579" max="13579" width="5.44140625" style="646" customWidth="1"/>
    <col min="13580" max="13580" width="4.109375" style="646" customWidth="1"/>
    <col min="13581" max="13581" width="5.44140625" style="646" customWidth="1"/>
    <col min="13582" max="13582" width="4.109375" style="646" customWidth="1"/>
    <col min="13583" max="13583" width="5.44140625" style="646" customWidth="1"/>
    <col min="13584" max="13584" width="3.33203125" style="646" customWidth="1"/>
    <col min="13585" max="13585" width="8.6640625" style="646" customWidth="1"/>
    <col min="13586" max="13586" width="5.109375" style="646" customWidth="1"/>
    <col min="13587" max="13587" width="8.109375" style="646" customWidth="1"/>
    <col min="13588" max="13588" width="4.5546875" style="646" customWidth="1"/>
    <col min="13589" max="13589" width="5.88671875" style="646" customWidth="1"/>
    <col min="13590" max="13590" width="5.6640625" style="646" customWidth="1"/>
    <col min="13591" max="13591" width="8.77734375" style="646" customWidth="1"/>
    <col min="13592" max="13592" width="9.77734375" style="646" customWidth="1"/>
    <col min="13593" max="13593" width="7.88671875" style="646" customWidth="1"/>
    <col min="13594" max="13594" width="7.44140625" style="646" customWidth="1"/>
    <col min="13595" max="13595" width="7.6640625" style="646" customWidth="1"/>
    <col min="13596" max="13596" width="5.88671875" style="646" customWidth="1"/>
    <col min="13597" max="13824" width="7.21875" style="646"/>
    <col min="13825" max="13825" width="2.88671875" style="646" customWidth="1"/>
    <col min="13826" max="13826" width="22.33203125" style="646" customWidth="1"/>
    <col min="13827" max="13827" width="10.33203125" style="646" customWidth="1"/>
    <col min="13828" max="13828" width="10.5546875" style="646" customWidth="1"/>
    <col min="13829" max="13829" width="31.6640625" style="646" customWidth="1"/>
    <col min="13830" max="13830" width="6.109375" style="646" customWidth="1"/>
    <col min="13831" max="13831" width="15.109375" style="646" customWidth="1"/>
    <col min="13832" max="13832" width="6.109375" style="646" customWidth="1"/>
    <col min="13833" max="13833" width="11.33203125" style="646" customWidth="1"/>
    <col min="13834" max="13834" width="3" style="646" customWidth="1"/>
    <col min="13835" max="13835" width="5.44140625" style="646" customWidth="1"/>
    <col min="13836" max="13836" width="4.109375" style="646" customWidth="1"/>
    <col min="13837" max="13837" width="5.44140625" style="646" customWidth="1"/>
    <col min="13838" max="13838" width="4.109375" style="646" customWidth="1"/>
    <col min="13839" max="13839" width="5.44140625" style="646" customWidth="1"/>
    <col min="13840" max="13840" width="3.33203125" style="646" customWidth="1"/>
    <col min="13841" max="13841" width="8.6640625" style="646" customWidth="1"/>
    <col min="13842" max="13842" width="5.109375" style="646" customWidth="1"/>
    <col min="13843" max="13843" width="8.109375" style="646" customWidth="1"/>
    <col min="13844" max="13844" width="4.5546875" style="646" customWidth="1"/>
    <col min="13845" max="13845" width="5.88671875" style="646" customWidth="1"/>
    <col min="13846" max="13846" width="5.6640625" style="646" customWidth="1"/>
    <col min="13847" max="13847" width="8.77734375" style="646" customWidth="1"/>
    <col min="13848" max="13848" width="9.77734375" style="646" customWidth="1"/>
    <col min="13849" max="13849" width="7.88671875" style="646" customWidth="1"/>
    <col min="13850" max="13850" width="7.44140625" style="646" customWidth="1"/>
    <col min="13851" max="13851" width="7.6640625" style="646" customWidth="1"/>
    <col min="13852" max="13852" width="5.88671875" style="646" customWidth="1"/>
    <col min="13853" max="14080" width="7.21875" style="646"/>
    <col min="14081" max="14081" width="2.88671875" style="646" customWidth="1"/>
    <col min="14082" max="14082" width="22.33203125" style="646" customWidth="1"/>
    <col min="14083" max="14083" width="10.33203125" style="646" customWidth="1"/>
    <col min="14084" max="14084" width="10.5546875" style="646" customWidth="1"/>
    <col min="14085" max="14085" width="31.6640625" style="646" customWidth="1"/>
    <col min="14086" max="14086" width="6.109375" style="646" customWidth="1"/>
    <col min="14087" max="14087" width="15.109375" style="646" customWidth="1"/>
    <col min="14088" max="14088" width="6.109375" style="646" customWidth="1"/>
    <col min="14089" max="14089" width="11.33203125" style="646" customWidth="1"/>
    <col min="14090" max="14090" width="3" style="646" customWidth="1"/>
    <col min="14091" max="14091" width="5.44140625" style="646" customWidth="1"/>
    <col min="14092" max="14092" width="4.109375" style="646" customWidth="1"/>
    <col min="14093" max="14093" width="5.44140625" style="646" customWidth="1"/>
    <col min="14094" max="14094" width="4.109375" style="646" customWidth="1"/>
    <col min="14095" max="14095" width="5.44140625" style="646" customWidth="1"/>
    <col min="14096" max="14096" width="3.33203125" style="646" customWidth="1"/>
    <col min="14097" max="14097" width="8.6640625" style="646" customWidth="1"/>
    <col min="14098" max="14098" width="5.109375" style="646" customWidth="1"/>
    <col min="14099" max="14099" width="8.109375" style="646" customWidth="1"/>
    <col min="14100" max="14100" width="4.5546875" style="646" customWidth="1"/>
    <col min="14101" max="14101" width="5.88671875" style="646" customWidth="1"/>
    <col min="14102" max="14102" width="5.6640625" style="646" customWidth="1"/>
    <col min="14103" max="14103" width="8.77734375" style="646" customWidth="1"/>
    <col min="14104" max="14104" width="9.77734375" style="646" customWidth="1"/>
    <col min="14105" max="14105" width="7.88671875" style="646" customWidth="1"/>
    <col min="14106" max="14106" width="7.44140625" style="646" customWidth="1"/>
    <col min="14107" max="14107" width="7.6640625" style="646" customWidth="1"/>
    <col min="14108" max="14108" width="5.88671875" style="646" customWidth="1"/>
    <col min="14109" max="14336" width="7.21875" style="646"/>
    <col min="14337" max="14337" width="2.88671875" style="646" customWidth="1"/>
    <col min="14338" max="14338" width="22.33203125" style="646" customWidth="1"/>
    <col min="14339" max="14339" width="10.33203125" style="646" customWidth="1"/>
    <col min="14340" max="14340" width="10.5546875" style="646" customWidth="1"/>
    <col min="14341" max="14341" width="31.6640625" style="646" customWidth="1"/>
    <col min="14342" max="14342" width="6.109375" style="646" customWidth="1"/>
    <col min="14343" max="14343" width="15.109375" style="646" customWidth="1"/>
    <col min="14344" max="14344" width="6.109375" style="646" customWidth="1"/>
    <col min="14345" max="14345" width="11.33203125" style="646" customWidth="1"/>
    <col min="14346" max="14346" width="3" style="646" customWidth="1"/>
    <col min="14347" max="14347" width="5.44140625" style="646" customWidth="1"/>
    <col min="14348" max="14348" width="4.109375" style="646" customWidth="1"/>
    <col min="14349" max="14349" width="5.44140625" style="646" customWidth="1"/>
    <col min="14350" max="14350" width="4.109375" style="646" customWidth="1"/>
    <col min="14351" max="14351" width="5.44140625" style="646" customWidth="1"/>
    <col min="14352" max="14352" width="3.33203125" style="646" customWidth="1"/>
    <col min="14353" max="14353" width="8.6640625" style="646" customWidth="1"/>
    <col min="14354" max="14354" width="5.109375" style="646" customWidth="1"/>
    <col min="14355" max="14355" width="8.109375" style="646" customWidth="1"/>
    <col min="14356" max="14356" width="4.5546875" style="646" customWidth="1"/>
    <col min="14357" max="14357" width="5.88671875" style="646" customWidth="1"/>
    <col min="14358" max="14358" width="5.6640625" style="646" customWidth="1"/>
    <col min="14359" max="14359" width="8.77734375" style="646" customWidth="1"/>
    <col min="14360" max="14360" width="9.77734375" style="646" customWidth="1"/>
    <col min="14361" max="14361" width="7.88671875" style="646" customWidth="1"/>
    <col min="14362" max="14362" width="7.44140625" style="646" customWidth="1"/>
    <col min="14363" max="14363" width="7.6640625" style="646" customWidth="1"/>
    <col min="14364" max="14364" width="5.88671875" style="646" customWidth="1"/>
    <col min="14365" max="14592" width="7.21875" style="646"/>
    <col min="14593" max="14593" width="2.88671875" style="646" customWidth="1"/>
    <col min="14594" max="14594" width="22.33203125" style="646" customWidth="1"/>
    <col min="14595" max="14595" width="10.33203125" style="646" customWidth="1"/>
    <col min="14596" max="14596" width="10.5546875" style="646" customWidth="1"/>
    <col min="14597" max="14597" width="31.6640625" style="646" customWidth="1"/>
    <col min="14598" max="14598" width="6.109375" style="646" customWidth="1"/>
    <col min="14599" max="14599" width="15.109375" style="646" customWidth="1"/>
    <col min="14600" max="14600" width="6.109375" style="646" customWidth="1"/>
    <col min="14601" max="14601" width="11.33203125" style="646" customWidth="1"/>
    <col min="14602" max="14602" width="3" style="646" customWidth="1"/>
    <col min="14603" max="14603" width="5.44140625" style="646" customWidth="1"/>
    <col min="14604" max="14604" width="4.109375" style="646" customWidth="1"/>
    <col min="14605" max="14605" width="5.44140625" style="646" customWidth="1"/>
    <col min="14606" max="14606" width="4.109375" style="646" customWidth="1"/>
    <col min="14607" max="14607" width="5.44140625" style="646" customWidth="1"/>
    <col min="14608" max="14608" width="3.33203125" style="646" customWidth="1"/>
    <col min="14609" max="14609" width="8.6640625" style="646" customWidth="1"/>
    <col min="14610" max="14610" width="5.109375" style="646" customWidth="1"/>
    <col min="14611" max="14611" width="8.109375" style="646" customWidth="1"/>
    <col min="14612" max="14612" width="4.5546875" style="646" customWidth="1"/>
    <col min="14613" max="14613" width="5.88671875" style="646" customWidth="1"/>
    <col min="14614" max="14614" width="5.6640625" style="646" customWidth="1"/>
    <col min="14615" max="14615" width="8.77734375" style="646" customWidth="1"/>
    <col min="14616" max="14616" width="9.77734375" style="646" customWidth="1"/>
    <col min="14617" max="14617" width="7.88671875" style="646" customWidth="1"/>
    <col min="14618" max="14618" width="7.44140625" style="646" customWidth="1"/>
    <col min="14619" max="14619" width="7.6640625" style="646" customWidth="1"/>
    <col min="14620" max="14620" width="5.88671875" style="646" customWidth="1"/>
    <col min="14621" max="14848" width="7.21875" style="646"/>
    <col min="14849" max="14849" width="2.88671875" style="646" customWidth="1"/>
    <col min="14850" max="14850" width="22.33203125" style="646" customWidth="1"/>
    <col min="14851" max="14851" width="10.33203125" style="646" customWidth="1"/>
    <col min="14852" max="14852" width="10.5546875" style="646" customWidth="1"/>
    <col min="14853" max="14853" width="31.6640625" style="646" customWidth="1"/>
    <col min="14854" max="14854" width="6.109375" style="646" customWidth="1"/>
    <col min="14855" max="14855" width="15.109375" style="646" customWidth="1"/>
    <col min="14856" max="14856" width="6.109375" style="646" customWidth="1"/>
    <col min="14857" max="14857" width="11.33203125" style="646" customWidth="1"/>
    <col min="14858" max="14858" width="3" style="646" customWidth="1"/>
    <col min="14859" max="14859" width="5.44140625" style="646" customWidth="1"/>
    <col min="14860" max="14860" width="4.109375" style="646" customWidth="1"/>
    <col min="14861" max="14861" width="5.44140625" style="646" customWidth="1"/>
    <col min="14862" max="14862" width="4.109375" style="646" customWidth="1"/>
    <col min="14863" max="14863" width="5.44140625" style="646" customWidth="1"/>
    <col min="14864" max="14864" width="3.33203125" style="646" customWidth="1"/>
    <col min="14865" max="14865" width="8.6640625" style="646" customWidth="1"/>
    <col min="14866" max="14866" width="5.109375" style="646" customWidth="1"/>
    <col min="14867" max="14867" width="8.109375" style="646" customWidth="1"/>
    <col min="14868" max="14868" width="4.5546875" style="646" customWidth="1"/>
    <col min="14869" max="14869" width="5.88671875" style="646" customWidth="1"/>
    <col min="14870" max="14870" width="5.6640625" style="646" customWidth="1"/>
    <col min="14871" max="14871" width="8.77734375" style="646" customWidth="1"/>
    <col min="14872" max="14872" width="9.77734375" style="646" customWidth="1"/>
    <col min="14873" max="14873" width="7.88671875" style="646" customWidth="1"/>
    <col min="14874" max="14874" width="7.44140625" style="646" customWidth="1"/>
    <col min="14875" max="14875" width="7.6640625" style="646" customWidth="1"/>
    <col min="14876" max="14876" width="5.88671875" style="646" customWidth="1"/>
    <col min="14877" max="15104" width="7.21875" style="646"/>
    <col min="15105" max="15105" width="2.88671875" style="646" customWidth="1"/>
    <col min="15106" max="15106" width="22.33203125" style="646" customWidth="1"/>
    <col min="15107" max="15107" width="10.33203125" style="646" customWidth="1"/>
    <col min="15108" max="15108" width="10.5546875" style="646" customWidth="1"/>
    <col min="15109" max="15109" width="31.6640625" style="646" customWidth="1"/>
    <col min="15110" max="15110" width="6.109375" style="646" customWidth="1"/>
    <col min="15111" max="15111" width="15.109375" style="646" customWidth="1"/>
    <col min="15112" max="15112" width="6.109375" style="646" customWidth="1"/>
    <col min="15113" max="15113" width="11.33203125" style="646" customWidth="1"/>
    <col min="15114" max="15114" width="3" style="646" customWidth="1"/>
    <col min="15115" max="15115" width="5.44140625" style="646" customWidth="1"/>
    <col min="15116" max="15116" width="4.109375" style="646" customWidth="1"/>
    <col min="15117" max="15117" width="5.44140625" style="646" customWidth="1"/>
    <col min="15118" max="15118" width="4.109375" style="646" customWidth="1"/>
    <col min="15119" max="15119" width="5.44140625" style="646" customWidth="1"/>
    <col min="15120" max="15120" width="3.33203125" style="646" customWidth="1"/>
    <col min="15121" max="15121" width="8.6640625" style="646" customWidth="1"/>
    <col min="15122" max="15122" width="5.109375" style="646" customWidth="1"/>
    <col min="15123" max="15123" width="8.109375" style="646" customWidth="1"/>
    <col min="15124" max="15124" width="4.5546875" style="646" customWidth="1"/>
    <col min="15125" max="15125" width="5.88671875" style="646" customWidth="1"/>
    <col min="15126" max="15126" width="5.6640625" style="646" customWidth="1"/>
    <col min="15127" max="15127" width="8.77734375" style="646" customWidth="1"/>
    <col min="15128" max="15128" width="9.77734375" style="646" customWidth="1"/>
    <col min="15129" max="15129" width="7.88671875" style="646" customWidth="1"/>
    <col min="15130" max="15130" width="7.44140625" style="646" customWidth="1"/>
    <col min="15131" max="15131" width="7.6640625" style="646" customWidth="1"/>
    <col min="15132" max="15132" width="5.88671875" style="646" customWidth="1"/>
    <col min="15133" max="15360" width="7.21875" style="646"/>
    <col min="15361" max="15361" width="2.88671875" style="646" customWidth="1"/>
    <col min="15362" max="15362" width="22.33203125" style="646" customWidth="1"/>
    <col min="15363" max="15363" width="10.33203125" style="646" customWidth="1"/>
    <col min="15364" max="15364" width="10.5546875" style="646" customWidth="1"/>
    <col min="15365" max="15365" width="31.6640625" style="646" customWidth="1"/>
    <col min="15366" max="15366" width="6.109375" style="646" customWidth="1"/>
    <col min="15367" max="15367" width="15.109375" style="646" customWidth="1"/>
    <col min="15368" max="15368" width="6.109375" style="646" customWidth="1"/>
    <col min="15369" max="15369" width="11.33203125" style="646" customWidth="1"/>
    <col min="15370" max="15370" width="3" style="646" customWidth="1"/>
    <col min="15371" max="15371" width="5.44140625" style="646" customWidth="1"/>
    <col min="15372" max="15372" width="4.109375" style="646" customWidth="1"/>
    <col min="15373" max="15373" width="5.44140625" style="646" customWidth="1"/>
    <col min="15374" max="15374" width="4.109375" style="646" customWidth="1"/>
    <col min="15375" max="15375" width="5.44140625" style="646" customWidth="1"/>
    <col min="15376" max="15376" width="3.33203125" style="646" customWidth="1"/>
    <col min="15377" max="15377" width="8.6640625" style="646" customWidth="1"/>
    <col min="15378" max="15378" width="5.109375" style="646" customWidth="1"/>
    <col min="15379" max="15379" width="8.109375" style="646" customWidth="1"/>
    <col min="15380" max="15380" width="4.5546875" style="646" customWidth="1"/>
    <col min="15381" max="15381" width="5.88671875" style="646" customWidth="1"/>
    <col min="15382" max="15382" width="5.6640625" style="646" customWidth="1"/>
    <col min="15383" max="15383" width="8.77734375" style="646" customWidth="1"/>
    <col min="15384" max="15384" width="9.77734375" style="646" customWidth="1"/>
    <col min="15385" max="15385" width="7.88671875" style="646" customWidth="1"/>
    <col min="15386" max="15386" width="7.44140625" style="646" customWidth="1"/>
    <col min="15387" max="15387" width="7.6640625" style="646" customWidth="1"/>
    <col min="15388" max="15388" width="5.88671875" style="646" customWidth="1"/>
    <col min="15389" max="15616" width="7.21875" style="646"/>
    <col min="15617" max="15617" width="2.88671875" style="646" customWidth="1"/>
    <col min="15618" max="15618" width="22.33203125" style="646" customWidth="1"/>
    <col min="15619" max="15619" width="10.33203125" style="646" customWidth="1"/>
    <col min="15620" max="15620" width="10.5546875" style="646" customWidth="1"/>
    <col min="15621" max="15621" width="31.6640625" style="646" customWidth="1"/>
    <col min="15622" max="15622" width="6.109375" style="646" customWidth="1"/>
    <col min="15623" max="15623" width="15.109375" style="646" customWidth="1"/>
    <col min="15624" max="15624" width="6.109375" style="646" customWidth="1"/>
    <col min="15625" max="15625" width="11.33203125" style="646" customWidth="1"/>
    <col min="15626" max="15626" width="3" style="646" customWidth="1"/>
    <col min="15627" max="15627" width="5.44140625" style="646" customWidth="1"/>
    <col min="15628" max="15628" width="4.109375" style="646" customWidth="1"/>
    <col min="15629" max="15629" width="5.44140625" style="646" customWidth="1"/>
    <col min="15630" max="15630" width="4.109375" style="646" customWidth="1"/>
    <col min="15631" max="15631" width="5.44140625" style="646" customWidth="1"/>
    <col min="15632" max="15632" width="3.33203125" style="646" customWidth="1"/>
    <col min="15633" max="15633" width="8.6640625" style="646" customWidth="1"/>
    <col min="15634" max="15634" width="5.109375" style="646" customWidth="1"/>
    <col min="15635" max="15635" width="8.109375" style="646" customWidth="1"/>
    <col min="15636" max="15636" width="4.5546875" style="646" customWidth="1"/>
    <col min="15637" max="15637" width="5.88671875" style="646" customWidth="1"/>
    <col min="15638" max="15638" width="5.6640625" style="646" customWidth="1"/>
    <col min="15639" max="15639" width="8.77734375" style="646" customWidth="1"/>
    <col min="15640" max="15640" width="9.77734375" style="646" customWidth="1"/>
    <col min="15641" max="15641" width="7.88671875" style="646" customWidth="1"/>
    <col min="15642" max="15642" width="7.44140625" style="646" customWidth="1"/>
    <col min="15643" max="15643" width="7.6640625" style="646" customWidth="1"/>
    <col min="15644" max="15644" width="5.88671875" style="646" customWidth="1"/>
    <col min="15645" max="15872" width="7.21875" style="646"/>
    <col min="15873" max="15873" width="2.88671875" style="646" customWidth="1"/>
    <col min="15874" max="15874" width="22.33203125" style="646" customWidth="1"/>
    <col min="15875" max="15875" width="10.33203125" style="646" customWidth="1"/>
    <col min="15876" max="15876" width="10.5546875" style="646" customWidth="1"/>
    <col min="15877" max="15877" width="31.6640625" style="646" customWidth="1"/>
    <col min="15878" max="15878" width="6.109375" style="646" customWidth="1"/>
    <col min="15879" max="15879" width="15.109375" style="646" customWidth="1"/>
    <col min="15880" max="15880" width="6.109375" style="646" customWidth="1"/>
    <col min="15881" max="15881" width="11.33203125" style="646" customWidth="1"/>
    <col min="15882" max="15882" width="3" style="646" customWidth="1"/>
    <col min="15883" max="15883" width="5.44140625" style="646" customWidth="1"/>
    <col min="15884" max="15884" width="4.109375" style="646" customWidth="1"/>
    <col min="15885" max="15885" width="5.44140625" style="646" customWidth="1"/>
    <col min="15886" max="15886" width="4.109375" style="646" customWidth="1"/>
    <col min="15887" max="15887" width="5.44140625" style="646" customWidth="1"/>
    <col min="15888" max="15888" width="3.33203125" style="646" customWidth="1"/>
    <col min="15889" max="15889" width="8.6640625" style="646" customWidth="1"/>
    <col min="15890" max="15890" width="5.109375" style="646" customWidth="1"/>
    <col min="15891" max="15891" width="8.109375" style="646" customWidth="1"/>
    <col min="15892" max="15892" width="4.5546875" style="646" customWidth="1"/>
    <col min="15893" max="15893" width="5.88671875" style="646" customWidth="1"/>
    <col min="15894" max="15894" width="5.6640625" style="646" customWidth="1"/>
    <col min="15895" max="15895" width="8.77734375" style="646" customWidth="1"/>
    <col min="15896" max="15896" width="9.77734375" style="646" customWidth="1"/>
    <col min="15897" max="15897" width="7.88671875" style="646" customWidth="1"/>
    <col min="15898" max="15898" width="7.44140625" style="646" customWidth="1"/>
    <col min="15899" max="15899" width="7.6640625" style="646" customWidth="1"/>
    <col min="15900" max="15900" width="5.88671875" style="646" customWidth="1"/>
    <col min="15901" max="16128" width="7.21875" style="646"/>
    <col min="16129" max="16129" width="2.88671875" style="646" customWidth="1"/>
    <col min="16130" max="16130" width="22.33203125" style="646" customWidth="1"/>
    <col min="16131" max="16131" width="10.33203125" style="646" customWidth="1"/>
    <col min="16132" max="16132" width="10.5546875" style="646" customWidth="1"/>
    <col min="16133" max="16133" width="31.6640625" style="646" customWidth="1"/>
    <col min="16134" max="16134" width="6.109375" style="646" customWidth="1"/>
    <col min="16135" max="16135" width="15.109375" style="646" customWidth="1"/>
    <col min="16136" max="16136" width="6.109375" style="646" customWidth="1"/>
    <col min="16137" max="16137" width="11.33203125" style="646" customWidth="1"/>
    <col min="16138" max="16138" width="3" style="646" customWidth="1"/>
    <col min="16139" max="16139" width="5.44140625" style="646" customWidth="1"/>
    <col min="16140" max="16140" width="4.109375" style="646" customWidth="1"/>
    <col min="16141" max="16141" width="5.44140625" style="646" customWidth="1"/>
    <col min="16142" max="16142" width="4.109375" style="646" customWidth="1"/>
    <col min="16143" max="16143" width="5.44140625" style="646" customWidth="1"/>
    <col min="16144" max="16144" width="3.33203125" style="646" customWidth="1"/>
    <col min="16145" max="16145" width="8.6640625" style="646" customWidth="1"/>
    <col min="16146" max="16146" width="5.109375" style="646" customWidth="1"/>
    <col min="16147" max="16147" width="8.109375" style="646" customWidth="1"/>
    <col min="16148" max="16148" width="4.5546875" style="646" customWidth="1"/>
    <col min="16149" max="16149" width="5.88671875" style="646" customWidth="1"/>
    <col min="16150" max="16150" width="5.6640625" style="646" customWidth="1"/>
    <col min="16151" max="16151" width="8.77734375" style="646" customWidth="1"/>
    <col min="16152" max="16152" width="9.77734375" style="646" customWidth="1"/>
    <col min="16153" max="16153" width="7.88671875" style="646" customWidth="1"/>
    <col min="16154" max="16154" width="7.44140625" style="646" customWidth="1"/>
    <col min="16155" max="16155" width="7.6640625" style="646" customWidth="1"/>
    <col min="16156" max="16156" width="5.88671875" style="646" customWidth="1"/>
    <col min="16157" max="16384" width="7.21875" style="646"/>
  </cols>
  <sheetData>
    <row r="1" spans="1:28">
      <c r="A1" s="895"/>
      <c r="B1" s="895"/>
      <c r="C1" s="895"/>
      <c r="D1" s="895"/>
      <c r="E1" s="895"/>
      <c r="F1" s="643"/>
      <c r="G1" s="644"/>
      <c r="H1" s="643"/>
      <c r="I1" s="643"/>
      <c r="J1" s="643"/>
      <c r="K1" s="643"/>
      <c r="L1" s="643"/>
      <c r="M1" s="643"/>
      <c r="N1" s="643"/>
      <c r="O1" s="643"/>
      <c r="P1" s="643"/>
      <c r="Q1" s="643"/>
      <c r="R1" s="645"/>
      <c r="S1" s="643"/>
      <c r="T1" s="643"/>
      <c r="U1" s="643"/>
      <c r="V1" s="643"/>
      <c r="W1" s="644"/>
      <c r="X1" s="643"/>
      <c r="Y1" s="643"/>
      <c r="Z1" s="895"/>
      <c r="AA1" s="895"/>
      <c r="AB1" s="895"/>
    </row>
    <row r="2" spans="1:28">
      <c r="A2" s="643"/>
      <c r="B2" s="643"/>
      <c r="C2" s="643"/>
      <c r="D2" s="643"/>
      <c r="E2" s="643"/>
      <c r="F2" s="643"/>
      <c r="G2" s="644"/>
      <c r="H2" s="643"/>
      <c r="I2" s="643"/>
      <c r="J2" s="643"/>
      <c r="K2" s="643"/>
      <c r="L2" s="643"/>
      <c r="M2" s="643"/>
      <c r="N2" s="643"/>
      <c r="O2" s="643"/>
      <c r="P2" s="643"/>
      <c r="Q2" s="643"/>
      <c r="R2" s="645"/>
      <c r="S2" s="643"/>
      <c r="T2" s="643"/>
      <c r="U2" s="643"/>
      <c r="V2" s="643"/>
      <c r="W2" s="644"/>
      <c r="X2" s="643"/>
      <c r="Y2" s="643"/>
      <c r="Z2" s="643"/>
      <c r="AA2" s="643"/>
      <c r="AB2" s="643"/>
    </row>
    <row r="3" spans="1:28">
      <c r="B3" s="895" t="s">
        <v>668</v>
      </c>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row>
    <row r="4" spans="1:28">
      <c r="B4" s="885" t="str">
        <f>+'[63]Nghỉ hưu trước tuổi'!B2:AD2</f>
        <v>(Kèm theo văn bản số       /TCKH ngày      tháng 06 năm 2025 của Phòng Tài chính- Kế hoạch )</v>
      </c>
      <c r="C4" s="885"/>
      <c r="D4" s="885"/>
      <c r="E4" s="885"/>
      <c r="F4" s="885"/>
      <c r="G4" s="885"/>
      <c r="H4" s="885"/>
      <c r="I4" s="885"/>
      <c r="J4" s="885"/>
      <c r="K4" s="885"/>
      <c r="L4" s="885"/>
      <c r="M4" s="885"/>
      <c r="N4" s="885"/>
      <c r="O4" s="885"/>
      <c r="P4" s="885"/>
      <c r="Q4" s="885"/>
      <c r="R4" s="885"/>
      <c r="S4" s="885"/>
      <c r="T4" s="885"/>
      <c r="U4" s="885"/>
      <c r="V4" s="885"/>
      <c r="W4" s="885"/>
      <c r="X4" s="885"/>
      <c r="Y4" s="885"/>
      <c r="Z4" s="885"/>
      <c r="AA4" s="885"/>
      <c r="AB4" s="885"/>
    </row>
    <row r="5" spans="1:28">
      <c r="C5" s="647"/>
      <c r="D5" s="647"/>
      <c r="E5" s="647"/>
      <c r="F5" s="647"/>
      <c r="G5" s="648"/>
      <c r="H5" s="647"/>
      <c r="I5" s="647"/>
      <c r="J5" s="647"/>
      <c r="K5" s="647"/>
      <c r="L5" s="647"/>
      <c r="M5" s="647"/>
      <c r="N5" s="647"/>
      <c r="O5" s="647"/>
      <c r="P5" s="647"/>
      <c r="Q5" s="647"/>
      <c r="R5" s="648"/>
      <c r="S5" s="647"/>
      <c r="T5" s="647"/>
      <c r="U5" s="647"/>
      <c r="V5" s="647"/>
      <c r="W5" s="648"/>
      <c r="X5" s="896" t="s">
        <v>617</v>
      </c>
      <c r="Y5" s="896"/>
      <c r="Z5" s="896"/>
      <c r="AA5" s="896"/>
      <c r="AB5" s="896"/>
    </row>
    <row r="6" spans="1:28" ht="24.75" customHeight="1">
      <c r="A6" s="886" t="s">
        <v>216</v>
      </c>
      <c r="B6" s="886" t="s">
        <v>618</v>
      </c>
      <c r="C6" s="886" t="s">
        <v>619</v>
      </c>
      <c r="D6" s="886" t="s">
        <v>620</v>
      </c>
      <c r="E6" s="886" t="s">
        <v>621</v>
      </c>
      <c r="F6" s="886" t="s">
        <v>622</v>
      </c>
      <c r="G6" s="886"/>
      <c r="H6" s="886" t="s">
        <v>623</v>
      </c>
      <c r="I6" s="886"/>
      <c r="J6" s="886"/>
      <c r="K6" s="886"/>
      <c r="L6" s="886"/>
      <c r="M6" s="886"/>
      <c r="N6" s="886"/>
      <c r="O6" s="886"/>
      <c r="P6" s="886"/>
      <c r="Q6" s="886"/>
      <c r="R6" s="886"/>
      <c r="S6" s="886" t="s">
        <v>624</v>
      </c>
      <c r="T6" s="886" t="s">
        <v>625</v>
      </c>
      <c r="U6" s="886"/>
      <c r="V6" s="886" t="s">
        <v>626</v>
      </c>
      <c r="W6" s="892" t="s">
        <v>628</v>
      </c>
      <c r="X6" s="886" t="s">
        <v>629</v>
      </c>
      <c r="Y6" s="886"/>
      <c r="Z6" s="886"/>
      <c r="AA6" s="886"/>
      <c r="AB6" s="886"/>
    </row>
    <row r="7" spans="1:28" ht="43.5" customHeight="1">
      <c r="A7" s="886"/>
      <c r="B7" s="886"/>
      <c r="C7" s="886"/>
      <c r="D7" s="886"/>
      <c r="E7" s="886"/>
      <c r="F7" s="886"/>
      <c r="G7" s="886"/>
      <c r="H7" s="886" t="s">
        <v>192</v>
      </c>
      <c r="I7" s="893"/>
      <c r="J7" s="886" t="s">
        <v>630</v>
      </c>
      <c r="K7" s="886"/>
      <c r="L7" s="886" t="s">
        <v>631</v>
      </c>
      <c r="M7" s="886"/>
      <c r="N7" s="886" t="s">
        <v>632</v>
      </c>
      <c r="O7" s="893"/>
      <c r="P7" s="894" t="s">
        <v>191</v>
      </c>
      <c r="Q7" s="894"/>
      <c r="R7" s="892" t="s">
        <v>633</v>
      </c>
      <c r="S7" s="886"/>
      <c r="T7" s="886"/>
      <c r="U7" s="886"/>
      <c r="V7" s="886"/>
      <c r="W7" s="892"/>
      <c r="X7" s="886" t="s">
        <v>669</v>
      </c>
      <c r="Y7" s="886" t="s">
        <v>670</v>
      </c>
      <c r="Z7" s="886" t="s">
        <v>671</v>
      </c>
      <c r="AA7" s="886" t="s">
        <v>672</v>
      </c>
      <c r="AB7" s="886" t="s">
        <v>639</v>
      </c>
    </row>
    <row r="8" spans="1:28" ht="68.25" customHeight="1">
      <c r="A8" s="886"/>
      <c r="B8" s="886"/>
      <c r="C8" s="886"/>
      <c r="D8" s="886"/>
      <c r="E8" s="886"/>
      <c r="F8" s="649" t="s">
        <v>640</v>
      </c>
      <c r="G8" s="650" t="s">
        <v>641</v>
      </c>
      <c r="H8" s="649" t="s">
        <v>203</v>
      </c>
      <c r="I8" s="649" t="s">
        <v>641</v>
      </c>
      <c r="J8" s="649" t="s">
        <v>203</v>
      </c>
      <c r="K8" s="649" t="s">
        <v>641</v>
      </c>
      <c r="L8" s="649" t="s">
        <v>203</v>
      </c>
      <c r="M8" s="649" t="s">
        <v>641</v>
      </c>
      <c r="N8" s="649" t="s">
        <v>640</v>
      </c>
      <c r="O8" s="649" t="s">
        <v>641</v>
      </c>
      <c r="P8" s="649" t="s">
        <v>203</v>
      </c>
      <c r="Q8" s="649" t="s">
        <v>641</v>
      </c>
      <c r="R8" s="892"/>
      <c r="S8" s="886"/>
      <c r="T8" s="649" t="s">
        <v>642</v>
      </c>
      <c r="U8" s="649" t="s">
        <v>643</v>
      </c>
      <c r="V8" s="886"/>
      <c r="W8" s="892"/>
      <c r="X8" s="886"/>
      <c r="Y8" s="886"/>
      <c r="Z8" s="886"/>
      <c r="AA8" s="886"/>
      <c r="AB8" s="886"/>
    </row>
    <row r="9" spans="1:28">
      <c r="A9" s="653" t="s">
        <v>74</v>
      </c>
      <c r="B9" s="653" t="s">
        <v>75</v>
      </c>
      <c r="C9" s="653">
        <v>1</v>
      </c>
      <c r="D9" s="653">
        <v>2</v>
      </c>
      <c r="E9" s="653">
        <v>3</v>
      </c>
      <c r="F9" s="653">
        <v>4</v>
      </c>
      <c r="G9" s="654">
        <v>5</v>
      </c>
      <c r="H9" s="653">
        <v>6</v>
      </c>
      <c r="I9" s="653">
        <v>7</v>
      </c>
      <c r="J9" s="653">
        <v>8</v>
      </c>
      <c r="K9" s="653">
        <v>9</v>
      </c>
      <c r="L9" s="653">
        <v>10</v>
      </c>
      <c r="M9" s="653">
        <v>11</v>
      </c>
      <c r="N9" s="653">
        <v>12</v>
      </c>
      <c r="O9" s="653">
        <v>13</v>
      </c>
      <c r="P9" s="653">
        <v>14</v>
      </c>
      <c r="Q9" s="653">
        <v>15</v>
      </c>
      <c r="R9" s="654">
        <v>16</v>
      </c>
      <c r="S9" s="653">
        <v>17</v>
      </c>
      <c r="T9" s="653">
        <v>18</v>
      </c>
      <c r="U9" s="653">
        <v>19</v>
      </c>
      <c r="V9" s="653">
        <v>20</v>
      </c>
      <c r="W9" s="654">
        <v>21</v>
      </c>
      <c r="X9" s="653">
        <v>22</v>
      </c>
      <c r="Y9" s="653">
        <v>23</v>
      </c>
      <c r="Z9" s="653">
        <v>24</v>
      </c>
      <c r="AA9" s="653">
        <v>25</v>
      </c>
      <c r="AB9" s="653">
        <v>26</v>
      </c>
    </row>
    <row r="10" spans="1:28" ht="16.5">
      <c r="A10" s="655">
        <v>2</v>
      </c>
      <c r="B10" s="664" t="s">
        <v>673</v>
      </c>
      <c r="C10" s="657">
        <v>31535</v>
      </c>
      <c r="D10" s="652" t="s">
        <v>674</v>
      </c>
      <c r="E10" s="658" t="s">
        <v>675</v>
      </c>
      <c r="F10" s="655">
        <v>3.26</v>
      </c>
      <c r="G10" s="659">
        <v>45807</v>
      </c>
      <c r="H10" s="655"/>
      <c r="I10" s="657"/>
      <c r="J10" s="655"/>
      <c r="K10" s="655"/>
      <c r="L10" s="655"/>
      <c r="M10" s="655"/>
      <c r="N10" s="655"/>
      <c r="O10" s="655"/>
      <c r="P10" s="655"/>
      <c r="Q10" s="655"/>
      <c r="R10" s="660" t="s">
        <v>195</v>
      </c>
      <c r="S10" s="661">
        <f>+(F10+H10+J10+L10+N10+P10+(F10+H10+J10)*25%)*2340</f>
        <v>9535.4999999999982</v>
      </c>
      <c r="T10" s="655">
        <v>17</v>
      </c>
      <c r="U10" s="655">
        <v>0</v>
      </c>
      <c r="V10" s="655">
        <v>39</v>
      </c>
      <c r="W10" s="660" t="s">
        <v>645</v>
      </c>
      <c r="X10" s="661">
        <f>SUM(Y10:AB10)</f>
        <v>729465.74999999988</v>
      </c>
      <c r="Y10" s="661">
        <f>+S10*0.8*60</f>
        <v>457703.99999999994</v>
      </c>
      <c r="Z10" s="661">
        <f>+S10*3</f>
        <v>28606.499999999993</v>
      </c>
      <c r="AA10" s="661">
        <f>+S10*1.5*(T10+IF(U10&gt;=6,1,IF(U10=0,0,0.5)))</f>
        <v>243155.24999999994</v>
      </c>
      <c r="AB10" s="655"/>
    </row>
    <row r="11" spans="1:28" ht="16.5">
      <c r="A11" s="655">
        <v>3</v>
      </c>
      <c r="B11" s="664" t="s">
        <v>676</v>
      </c>
      <c r="C11" s="657">
        <v>32944</v>
      </c>
      <c r="D11" s="652" t="s">
        <v>647</v>
      </c>
      <c r="E11" s="658" t="s">
        <v>677</v>
      </c>
      <c r="F11" s="655">
        <v>2.46</v>
      </c>
      <c r="G11" s="659" t="s">
        <v>678</v>
      </c>
      <c r="H11" s="655">
        <v>0.2</v>
      </c>
      <c r="I11" s="657">
        <v>44690</v>
      </c>
      <c r="J11" s="655"/>
      <c r="K11" s="655"/>
      <c r="L11" s="655"/>
      <c r="M11" s="655"/>
      <c r="N11" s="655"/>
      <c r="O11" s="655"/>
      <c r="P11" s="655"/>
      <c r="Q11" s="655"/>
      <c r="R11" s="660" t="s">
        <v>195</v>
      </c>
      <c r="S11" s="661">
        <f>+(F11+H11+J11+L11+N11+P11+(F11+H11+J11)*25%)*2340</f>
        <v>7780.5</v>
      </c>
      <c r="T11" s="655">
        <v>9</v>
      </c>
      <c r="U11" s="655">
        <v>6</v>
      </c>
      <c r="V11" s="655">
        <v>35</v>
      </c>
      <c r="W11" s="660" t="s">
        <v>645</v>
      </c>
      <c r="X11" s="661">
        <f>SUM(Y11:AB11)</f>
        <v>513513.00000000006</v>
      </c>
      <c r="Y11" s="661">
        <f>+S11*0.8*60</f>
        <v>373464.00000000006</v>
      </c>
      <c r="Z11" s="661">
        <f>+S11*3</f>
        <v>23341.5</v>
      </c>
      <c r="AA11" s="661">
        <f>+S11*1.5*(T11+IF(U11&gt;=6,1,IF(U11=0,0,0.5)))</f>
        <v>116707.5</v>
      </c>
      <c r="AB11" s="655"/>
    </row>
    <row r="12" spans="1:28" ht="16.5">
      <c r="A12" s="655">
        <v>4</v>
      </c>
      <c r="B12" s="656" t="s">
        <v>679</v>
      </c>
      <c r="C12" s="658" t="s">
        <v>680</v>
      </c>
      <c r="D12" s="652"/>
      <c r="E12" s="658" t="s">
        <v>681</v>
      </c>
      <c r="F12" s="655">
        <v>3.06</v>
      </c>
      <c r="G12" s="659">
        <v>45422</v>
      </c>
      <c r="H12" s="655">
        <v>0.2</v>
      </c>
      <c r="I12" s="657">
        <v>43961</v>
      </c>
      <c r="J12" s="655"/>
      <c r="K12" s="655"/>
      <c r="L12" s="655"/>
      <c r="M12" s="655"/>
      <c r="N12" s="655"/>
      <c r="O12" s="655"/>
      <c r="P12" s="655"/>
      <c r="Q12" s="655"/>
      <c r="R12" s="660" t="s">
        <v>195</v>
      </c>
      <c r="S12" s="661">
        <f t="shared" ref="S12:S22" si="0">+(F12+H12+J12+L12+N12+P12+(F12+H12+J12)*25%)*2340</f>
        <v>9535.5</v>
      </c>
      <c r="T12" s="655">
        <v>12</v>
      </c>
      <c r="U12" s="655">
        <v>6</v>
      </c>
      <c r="V12" s="655">
        <v>41</v>
      </c>
      <c r="W12" s="660" t="s">
        <v>645</v>
      </c>
      <c r="X12" s="661">
        <f t="shared" ref="X12:X22" si="1">SUM(Y12:AB12)</f>
        <v>672252.75</v>
      </c>
      <c r="Y12" s="661">
        <f t="shared" ref="Y12:Y19" si="2">+S12*0.8*60</f>
        <v>457704.00000000006</v>
      </c>
      <c r="Z12" s="661">
        <f t="shared" ref="Z12:Z22" si="3">+S12*3</f>
        <v>28606.5</v>
      </c>
      <c r="AA12" s="661">
        <f t="shared" ref="AA12:AA22" si="4">+S12*1.5*(T12+IF(U12&gt;=6,1,IF(U12=0,0,0.5)))</f>
        <v>185942.25</v>
      </c>
      <c r="AB12" s="655"/>
    </row>
    <row r="13" spans="1:28" ht="16.5">
      <c r="A13" s="655">
        <v>5</v>
      </c>
      <c r="B13" s="656" t="s">
        <v>682</v>
      </c>
      <c r="C13" s="658" t="s">
        <v>683</v>
      </c>
      <c r="D13" s="652"/>
      <c r="E13" s="658" t="s">
        <v>684</v>
      </c>
      <c r="F13" s="655">
        <v>3.06</v>
      </c>
      <c r="G13" s="659">
        <v>45306</v>
      </c>
      <c r="H13" s="655">
        <v>0.15</v>
      </c>
      <c r="I13" s="657">
        <v>44050</v>
      </c>
      <c r="J13" s="655"/>
      <c r="K13" s="655"/>
      <c r="L13" s="655"/>
      <c r="M13" s="655"/>
      <c r="N13" s="655"/>
      <c r="O13" s="655"/>
      <c r="P13" s="655"/>
      <c r="Q13" s="655"/>
      <c r="R13" s="660" t="s">
        <v>195</v>
      </c>
      <c r="S13" s="661">
        <f t="shared" si="0"/>
        <v>9389.25</v>
      </c>
      <c r="T13" s="655">
        <v>13</v>
      </c>
      <c r="U13" s="655">
        <v>7</v>
      </c>
      <c r="V13" s="655">
        <v>38</v>
      </c>
      <c r="W13" s="660" t="s">
        <v>645</v>
      </c>
      <c r="X13" s="661">
        <f t="shared" si="1"/>
        <v>676026</v>
      </c>
      <c r="Y13" s="661">
        <f t="shared" si="2"/>
        <v>450684.00000000006</v>
      </c>
      <c r="Z13" s="661">
        <f t="shared" si="3"/>
        <v>28167.75</v>
      </c>
      <c r="AA13" s="661">
        <f t="shared" si="4"/>
        <v>197174.25</v>
      </c>
      <c r="AB13" s="655"/>
    </row>
    <row r="14" spans="1:28" ht="16.5">
      <c r="A14" s="655">
        <v>6</v>
      </c>
      <c r="B14" s="656" t="s">
        <v>685</v>
      </c>
      <c r="C14" s="658" t="s">
        <v>686</v>
      </c>
      <c r="D14" s="652"/>
      <c r="E14" s="658" t="s">
        <v>687</v>
      </c>
      <c r="F14" s="655">
        <v>3.99</v>
      </c>
      <c r="G14" s="659">
        <v>45413</v>
      </c>
      <c r="H14" s="655"/>
      <c r="I14" s="657"/>
      <c r="J14" s="655"/>
      <c r="K14" s="655"/>
      <c r="L14" s="655"/>
      <c r="M14" s="655"/>
      <c r="N14" s="655"/>
      <c r="O14" s="655"/>
      <c r="P14" s="655">
        <v>0.1</v>
      </c>
      <c r="Q14" s="657">
        <v>45574</v>
      </c>
      <c r="R14" s="660" t="s">
        <v>195</v>
      </c>
      <c r="S14" s="661">
        <f t="shared" si="0"/>
        <v>11904.75</v>
      </c>
      <c r="T14" s="655">
        <v>20</v>
      </c>
      <c r="U14" s="655">
        <v>0</v>
      </c>
      <c r="V14" s="655">
        <v>45</v>
      </c>
      <c r="W14" s="660" t="s">
        <v>645</v>
      </c>
      <c r="X14" s="661">
        <f t="shared" si="1"/>
        <v>964284.75000000012</v>
      </c>
      <c r="Y14" s="661">
        <f t="shared" si="2"/>
        <v>571428.00000000012</v>
      </c>
      <c r="Z14" s="661">
        <f t="shared" si="3"/>
        <v>35714.25</v>
      </c>
      <c r="AA14" s="661">
        <f t="shared" si="4"/>
        <v>357142.5</v>
      </c>
      <c r="AB14" s="655"/>
    </row>
    <row r="15" spans="1:28" ht="16.5">
      <c r="A15" s="655">
        <v>7</v>
      </c>
      <c r="B15" s="656" t="s">
        <v>688</v>
      </c>
      <c r="C15" s="658" t="s">
        <v>689</v>
      </c>
      <c r="D15" s="652"/>
      <c r="E15" s="658" t="s">
        <v>690</v>
      </c>
      <c r="F15" s="655">
        <v>3.66</v>
      </c>
      <c r="G15" s="659">
        <v>45580</v>
      </c>
      <c r="H15" s="655"/>
      <c r="I15" s="657"/>
      <c r="J15" s="655"/>
      <c r="K15" s="655"/>
      <c r="L15" s="655"/>
      <c r="M15" s="655"/>
      <c r="N15" s="655"/>
      <c r="O15" s="655"/>
      <c r="P15" s="655"/>
      <c r="Q15" s="655"/>
      <c r="R15" s="660" t="s">
        <v>195</v>
      </c>
      <c r="S15" s="661">
        <f t="shared" si="0"/>
        <v>10705.5</v>
      </c>
      <c r="T15" s="655">
        <v>17</v>
      </c>
      <c r="U15" s="655">
        <v>2</v>
      </c>
      <c r="V15" s="655">
        <v>41</v>
      </c>
      <c r="W15" s="660" t="s">
        <v>645</v>
      </c>
      <c r="X15" s="661">
        <f t="shared" si="1"/>
        <v>826999.875</v>
      </c>
      <c r="Y15" s="661">
        <f t="shared" si="2"/>
        <v>513864</v>
      </c>
      <c r="Z15" s="661">
        <f t="shared" si="3"/>
        <v>32116.5</v>
      </c>
      <c r="AA15" s="661">
        <f t="shared" si="4"/>
        <v>281019.375</v>
      </c>
      <c r="AB15" s="655"/>
    </row>
    <row r="16" spans="1:28" ht="16.5">
      <c r="A16" s="655">
        <v>8</v>
      </c>
      <c r="B16" s="656" t="s">
        <v>691</v>
      </c>
      <c r="C16" s="658" t="s">
        <v>692</v>
      </c>
      <c r="D16" s="652"/>
      <c r="E16" s="658" t="s">
        <v>693</v>
      </c>
      <c r="F16" s="655">
        <v>3.66</v>
      </c>
      <c r="G16" s="659">
        <v>45636</v>
      </c>
      <c r="H16" s="655"/>
      <c r="I16" s="657"/>
      <c r="J16" s="655"/>
      <c r="K16" s="655"/>
      <c r="L16" s="655"/>
      <c r="M16" s="655"/>
      <c r="N16" s="655"/>
      <c r="O16" s="655"/>
      <c r="P16" s="655"/>
      <c r="Q16" s="655"/>
      <c r="R16" s="660" t="s">
        <v>195</v>
      </c>
      <c r="S16" s="661">
        <f t="shared" si="0"/>
        <v>10705.5</v>
      </c>
      <c r="T16" s="655">
        <v>13</v>
      </c>
      <c r="U16" s="655">
        <v>7</v>
      </c>
      <c r="V16" s="655">
        <v>36</v>
      </c>
      <c r="W16" s="660" t="s">
        <v>645</v>
      </c>
      <c r="X16" s="661">
        <f t="shared" si="1"/>
        <v>770796</v>
      </c>
      <c r="Y16" s="661">
        <f t="shared" si="2"/>
        <v>513864</v>
      </c>
      <c r="Z16" s="661">
        <f t="shared" si="3"/>
        <v>32116.5</v>
      </c>
      <c r="AA16" s="661">
        <f t="shared" si="4"/>
        <v>224815.5</v>
      </c>
      <c r="AB16" s="655"/>
    </row>
    <row r="17" spans="1:29" ht="16.5">
      <c r="A17" s="655">
        <v>9</v>
      </c>
      <c r="B17" s="656" t="s">
        <v>694</v>
      </c>
      <c r="C17" s="658" t="s">
        <v>695</v>
      </c>
      <c r="D17" s="652"/>
      <c r="E17" s="658" t="s">
        <v>687</v>
      </c>
      <c r="F17" s="655">
        <v>3.33</v>
      </c>
      <c r="G17" s="659">
        <v>45383</v>
      </c>
      <c r="H17" s="655"/>
      <c r="I17" s="657"/>
      <c r="J17" s="655"/>
      <c r="K17" s="655"/>
      <c r="L17" s="655"/>
      <c r="M17" s="655"/>
      <c r="N17" s="655"/>
      <c r="O17" s="655"/>
      <c r="P17" s="655"/>
      <c r="Q17" s="655"/>
      <c r="R17" s="660" t="s">
        <v>195</v>
      </c>
      <c r="S17" s="661">
        <f t="shared" si="0"/>
        <v>9740.25</v>
      </c>
      <c r="T17" s="655">
        <v>11</v>
      </c>
      <c r="U17" s="655">
        <v>3</v>
      </c>
      <c r="V17" s="655">
        <v>33</v>
      </c>
      <c r="W17" s="660" t="s">
        <v>645</v>
      </c>
      <c r="X17" s="661">
        <f t="shared" si="1"/>
        <v>664772.0625</v>
      </c>
      <c r="Y17" s="661">
        <f t="shared" si="2"/>
        <v>467532.00000000006</v>
      </c>
      <c r="Z17" s="661">
        <f t="shared" si="3"/>
        <v>29220.75</v>
      </c>
      <c r="AA17" s="661">
        <f t="shared" si="4"/>
        <v>168019.3125</v>
      </c>
      <c r="AB17" s="655"/>
    </row>
    <row r="18" spans="1:29" ht="31.5">
      <c r="A18" s="655">
        <v>21</v>
      </c>
      <c r="B18" s="656" t="s">
        <v>697</v>
      </c>
      <c r="C18" s="658" t="s">
        <v>698</v>
      </c>
      <c r="D18" s="652" t="s">
        <v>699</v>
      </c>
      <c r="E18" s="658" t="s">
        <v>700</v>
      </c>
      <c r="F18" s="655">
        <v>3.66</v>
      </c>
      <c r="G18" s="659">
        <v>44808</v>
      </c>
      <c r="H18" s="655">
        <v>0.25</v>
      </c>
      <c r="I18" s="657">
        <v>44397</v>
      </c>
      <c r="J18" s="655"/>
      <c r="K18" s="655"/>
      <c r="L18" s="655"/>
      <c r="M18" s="655"/>
      <c r="N18" s="655"/>
      <c r="O18" s="655"/>
      <c r="P18" s="655"/>
      <c r="Q18" s="655"/>
      <c r="R18" s="660" t="s">
        <v>195</v>
      </c>
      <c r="S18" s="661">
        <f t="shared" si="0"/>
        <v>11436.75</v>
      </c>
      <c r="T18" s="655">
        <v>20</v>
      </c>
      <c r="U18" s="655">
        <v>11</v>
      </c>
      <c r="V18" s="655">
        <v>45</v>
      </c>
      <c r="W18" s="660" t="s">
        <v>645</v>
      </c>
      <c r="X18" s="661">
        <f t="shared" si="1"/>
        <v>943531.875</v>
      </c>
      <c r="Y18" s="661">
        <f t="shared" si="2"/>
        <v>548964</v>
      </c>
      <c r="Z18" s="661">
        <f t="shared" si="3"/>
        <v>34310.25</v>
      </c>
      <c r="AA18" s="661">
        <f t="shared" si="4"/>
        <v>360257.625</v>
      </c>
      <c r="AB18" s="655"/>
    </row>
    <row r="19" spans="1:29" ht="31.5">
      <c r="A19" s="655">
        <v>22</v>
      </c>
      <c r="B19" s="656" t="s">
        <v>701</v>
      </c>
      <c r="C19" s="666">
        <v>28493</v>
      </c>
      <c r="D19" s="652" t="s">
        <v>696</v>
      </c>
      <c r="E19" s="658" t="s">
        <v>702</v>
      </c>
      <c r="F19" s="655">
        <v>2.46</v>
      </c>
      <c r="G19" s="659">
        <v>45092</v>
      </c>
      <c r="H19" s="655"/>
      <c r="I19" s="657"/>
      <c r="J19" s="655"/>
      <c r="K19" s="655"/>
      <c r="L19" s="655"/>
      <c r="M19" s="655"/>
      <c r="N19" s="655"/>
      <c r="O19" s="655"/>
      <c r="P19" s="655"/>
      <c r="Q19" s="655"/>
      <c r="R19" s="660" t="s">
        <v>195</v>
      </c>
      <c r="S19" s="661">
        <f t="shared" si="0"/>
        <v>7195.5</v>
      </c>
      <c r="T19" s="655">
        <v>13</v>
      </c>
      <c r="U19" s="655">
        <v>11</v>
      </c>
      <c r="V19" s="655">
        <v>47</v>
      </c>
      <c r="W19" s="660" t="s">
        <v>645</v>
      </c>
      <c r="X19" s="661">
        <f t="shared" si="1"/>
        <v>518076.00000000006</v>
      </c>
      <c r="Y19" s="661">
        <f t="shared" si="2"/>
        <v>345384.00000000006</v>
      </c>
      <c r="Z19" s="661">
        <f t="shared" si="3"/>
        <v>21586.5</v>
      </c>
      <c r="AA19" s="661">
        <f t="shared" si="4"/>
        <v>151105.5</v>
      </c>
      <c r="AB19" s="655"/>
    </row>
    <row r="20" spans="1:29" ht="16.5">
      <c r="A20" s="655">
        <v>23</v>
      </c>
      <c r="B20" s="667" t="s">
        <v>703</v>
      </c>
      <c r="C20" s="668">
        <v>30617</v>
      </c>
      <c r="D20" s="652" t="s">
        <v>704</v>
      </c>
      <c r="E20" s="669" t="s">
        <v>705</v>
      </c>
      <c r="F20" s="655">
        <v>3.66</v>
      </c>
      <c r="G20" s="659">
        <v>44737</v>
      </c>
      <c r="H20" s="655"/>
      <c r="I20" s="657"/>
      <c r="J20" s="655"/>
      <c r="K20" s="655"/>
      <c r="L20" s="655"/>
      <c r="M20" s="655"/>
      <c r="N20" s="655"/>
      <c r="O20" s="655"/>
      <c r="P20" s="655"/>
      <c r="Q20" s="655"/>
      <c r="R20" s="660" t="s">
        <v>195</v>
      </c>
      <c r="S20" s="661">
        <f t="shared" si="0"/>
        <v>10705.5</v>
      </c>
      <c r="T20" s="655">
        <v>19</v>
      </c>
      <c r="U20" s="655">
        <v>0</v>
      </c>
      <c r="V20" s="655">
        <v>42</v>
      </c>
      <c r="W20" s="660" t="s">
        <v>645</v>
      </c>
      <c r="X20" s="661">
        <f t="shared" si="1"/>
        <v>851087.25</v>
      </c>
      <c r="Y20" s="661">
        <f>+S20*0.8*60</f>
        <v>513864</v>
      </c>
      <c r="Z20" s="661">
        <f t="shared" si="3"/>
        <v>32116.5</v>
      </c>
      <c r="AA20" s="661">
        <f t="shared" si="4"/>
        <v>305106.75</v>
      </c>
      <c r="AB20" s="655"/>
    </row>
    <row r="21" spans="1:29" ht="16.5">
      <c r="A21" s="655">
        <v>24</v>
      </c>
      <c r="B21" s="656" t="s">
        <v>706</v>
      </c>
      <c r="C21" s="666">
        <v>29997</v>
      </c>
      <c r="D21" s="652" t="s">
        <v>647</v>
      </c>
      <c r="E21" s="658" t="s">
        <v>707</v>
      </c>
      <c r="F21" s="655">
        <v>3.06</v>
      </c>
      <c r="G21" s="659">
        <v>45575</v>
      </c>
      <c r="H21" s="655"/>
      <c r="I21" s="657"/>
      <c r="J21" s="655"/>
      <c r="K21" s="655"/>
      <c r="L21" s="655"/>
      <c r="M21" s="655"/>
      <c r="N21" s="655"/>
      <c r="O21" s="655"/>
      <c r="P21" s="655"/>
      <c r="Q21" s="655"/>
      <c r="R21" s="660" t="s">
        <v>195</v>
      </c>
      <c r="S21" s="661">
        <f t="shared" si="0"/>
        <v>8950.5</v>
      </c>
      <c r="T21" s="655">
        <v>13</v>
      </c>
      <c r="U21" s="655">
        <v>10</v>
      </c>
      <c r="V21" s="655">
        <v>43</v>
      </c>
      <c r="W21" s="660" t="s">
        <v>645</v>
      </c>
      <c r="X21" s="661">
        <f t="shared" si="1"/>
        <v>644436</v>
      </c>
      <c r="Y21" s="661">
        <f>+S21*0.8*60</f>
        <v>429624.00000000006</v>
      </c>
      <c r="Z21" s="661">
        <f t="shared" si="3"/>
        <v>26851.5</v>
      </c>
      <c r="AA21" s="661">
        <f t="shared" si="4"/>
        <v>187960.5</v>
      </c>
      <c r="AB21" s="655"/>
    </row>
    <row r="22" spans="1:29" ht="16.5">
      <c r="A22" s="655">
        <v>25</v>
      </c>
      <c r="B22" s="656" t="s">
        <v>708</v>
      </c>
      <c r="C22" s="666">
        <v>28010</v>
      </c>
      <c r="D22" s="652" t="s">
        <v>647</v>
      </c>
      <c r="E22" s="658" t="s">
        <v>709</v>
      </c>
      <c r="F22" s="655">
        <v>3.86</v>
      </c>
      <c r="G22" s="659">
        <v>45413</v>
      </c>
      <c r="H22" s="655"/>
      <c r="I22" s="657"/>
      <c r="J22" s="655"/>
      <c r="K22" s="655"/>
      <c r="L22" s="655"/>
      <c r="M22" s="655"/>
      <c r="N22" s="655"/>
      <c r="O22" s="655"/>
      <c r="P22" s="655"/>
      <c r="Q22" s="655"/>
      <c r="R22" s="660" t="s">
        <v>195</v>
      </c>
      <c r="S22" s="661">
        <f t="shared" si="0"/>
        <v>11290.5</v>
      </c>
      <c r="T22" s="655">
        <v>25</v>
      </c>
      <c r="U22" s="655">
        <v>6</v>
      </c>
      <c r="V22" s="655">
        <v>49</v>
      </c>
      <c r="W22" s="660" t="s">
        <v>645</v>
      </c>
      <c r="X22" s="661">
        <f t="shared" si="1"/>
        <v>1016145</v>
      </c>
      <c r="Y22" s="661">
        <f>+S22*0.8*60</f>
        <v>541944</v>
      </c>
      <c r="Z22" s="661">
        <f t="shared" si="3"/>
        <v>33871.5</v>
      </c>
      <c r="AA22" s="661">
        <f t="shared" si="4"/>
        <v>440329.5</v>
      </c>
      <c r="AB22" s="655"/>
    </row>
    <row r="23" spans="1:29">
      <c r="A23" s="887" t="s">
        <v>189</v>
      </c>
      <c r="B23" s="888"/>
      <c r="C23" s="888"/>
      <c r="D23" s="888"/>
      <c r="E23" s="889"/>
      <c r="F23" s="651"/>
      <c r="G23" s="670"/>
      <c r="H23" s="651"/>
      <c r="I23" s="651"/>
      <c r="J23" s="651"/>
      <c r="K23" s="651"/>
      <c r="L23" s="651"/>
      <c r="M23" s="651"/>
      <c r="N23" s="651"/>
      <c r="O23" s="651"/>
      <c r="P23" s="651"/>
      <c r="Q23" s="651"/>
      <c r="R23" s="671"/>
      <c r="S23" s="651"/>
      <c r="T23" s="651"/>
      <c r="U23" s="651"/>
      <c r="V23" s="651"/>
      <c r="W23" s="670"/>
      <c r="X23" s="672">
        <f>SUM(X10:X22)</f>
        <v>9791386.3125</v>
      </c>
      <c r="Y23" s="651"/>
      <c r="Z23" s="651"/>
      <c r="AA23" s="651"/>
      <c r="AB23" s="651"/>
    </row>
    <row r="24" spans="1:29" ht="16.5" hidden="1">
      <c r="A24" s="885" t="s">
        <v>657</v>
      </c>
      <c r="B24" s="885"/>
      <c r="C24" s="885"/>
      <c r="D24" s="885"/>
      <c r="E24" s="885"/>
      <c r="F24" s="885"/>
      <c r="G24" s="673"/>
      <c r="H24" s="673"/>
      <c r="I24" s="673"/>
      <c r="J24" s="673"/>
      <c r="K24" s="673"/>
      <c r="L24" s="673"/>
      <c r="M24" s="673"/>
      <c r="N24" s="673"/>
      <c r="O24" s="673"/>
      <c r="P24" s="673"/>
      <c r="Q24" s="673"/>
      <c r="R24" s="673"/>
      <c r="S24" s="890" t="s">
        <v>658</v>
      </c>
      <c r="T24" s="890"/>
      <c r="U24" s="890"/>
      <c r="V24" s="890"/>
      <c r="W24" s="890"/>
      <c r="X24" s="890"/>
      <c r="Y24" s="890"/>
      <c r="Z24" s="890"/>
      <c r="AA24" s="890"/>
      <c r="AB24" s="890"/>
      <c r="AC24" s="890"/>
    </row>
    <row r="25" spans="1:29" ht="18.75" hidden="1">
      <c r="A25" s="891" t="s">
        <v>659</v>
      </c>
      <c r="B25" s="891"/>
      <c r="C25" s="891"/>
      <c r="D25" s="891"/>
      <c r="E25" s="891"/>
      <c r="F25" s="891"/>
      <c r="G25" s="643"/>
      <c r="H25" s="643"/>
      <c r="I25" s="643"/>
      <c r="J25" s="643"/>
      <c r="K25" s="643"/>
      <c r="L25" s="643"/>
      <c r="M25" s="643"/>
      <c r="N25" s="643"/>
      <c r="O25" s="643"/>
      <c r="P25" s="643"/>
      <c r="Q25" s="643"/>
      <c r="R25" s="643"/>
      <c r="S25" s="891" t="s">
        <v>660</v>
      </c>
      <c r="T25" s="891"/>
      <c r="U25" s="891"/>
      <c r="V25" s="891"/>
      <c r="W25" s="891"/>
      <c r="X25" s="891"/>
      <c r="Y25" s="891"/>
      <c r="Z25" s="891"/>
      <c r="AA25" s="891"/>
      <c r="AB25" s="891"/>
      <c r="AC25" s="891"/>
    </row>
    <row r="26" spans="1:29" hidden="1">
      <c r="A26" s="885" t="s">
        <v>661</v>
      </c>
      <c r="B26" s="885"/>
      <c r="C26" s="885"/>
      <c r="D26" s="885"/>
      <c r="E26" s="885"/>
      <c r="F26" s="885"/>
      <c r="G26" s="674"/>
      <c r="H26" s="674"/>
      <c r="I26" s="674"/>
      <c r="J26" s="674"/>
      <c r="K26" s="674"/>
      <c r="L26" s="674"/>
      <c r="M26" s="674"/>
      <c r="N26" s="674"/>
      <c r="O26" s="674"/>
      <c r="P26" s="674"/>
      <c r="Q26" s="674"/>
      <c r="R26" s="674"/>
      <c r="S26" s="885" t="s">
        <v>662</v>
      </c>
      <c r="T26" s="885"/>
      <c r="U26" s="885"/>
      <c r="V26" s="885"/>
      <c r="W26" s="885"/>
      <c r="X26" s="885"/>
      <c r="Y26" s="885"/>
      <c r="Z26" s="885"/>
      <c r="AA26" s="885"/>
      <c r="AB26" s="885"/>
      <c r="AC26" s="885"/>
    </row>
    <row r="27" spans="1:29" hidden="1"/>
    <row r="28" spans="1:29" hidden="1"/>
    <row r="29" spans="1:29" hidden="1"/>
  </sheetData>
  <mergeCells count="35">
    <mergeCell ref="A1:E1"/>
    <mergeCell ref="Z1:AB1"/>
    <mergeCell ref="B3:AB3"/>
    <mergeCell ref="B4:AB4"/>
    <mergeCell ref="X5:AB5"/>
    <mergeCell ref="R7:R8"/>
    <mergeCell ref="X7:X8"/>
    <mergeCell ref="Y7:Y8"/>
    <mergeCell ref="Z7:Z8"/>
    <mergeCell ref="H6:R6"/>
    <mergeCell ref="S6:S8"/>
    <mergeCell ref="T6:U7"/>
    <mergeCell ref="V6:V8"/>
    <mergeCell ref="W6:W8"/>
    <mergeCell ref="H7:I7"/>
    <mergeCell ref="J7:K7"/>
    <mergeCell ref="L7:M7"/>
    <mergeCell ref="N7:O7"/>
    <mergeCell ref="P7:Q7"/>
    <mergeCell ref="A26:F26"/>
    <mergeCell ref="S26:AC26"/>
    <mergeCell ref="AA7:AA8"/>
    <mergeCell ref="AB7:AB8"/>
    <mergeCell ref="A23:E23"/>
    <mergeCell ref="A24:F24"/>
    <mergeCell ref="S24:AC24"/>
    <mergeCell ref="A25:F25"/>
    <mergeCell ref="S25:AC25"/>
    <mergeCell ref="F6:G7"/>
    <mergeCell ref="A6:A8"/>
    <mergeCell ref="B6:B8"/>
    <mergeCell ref="C6:C8"/>
    <mergeCell ref="D6:D8"/>
    <mergeCell ref="E6:E8"/>
    <mergeCell ref="X6:AB6"/>
  </mergeCells>
  <pageMargins left="0.5" right="0.25" top="0.5" bottom="0.5" header="0.3" footer="0.3"/>
  <pageSetup paperSize="9" scale="4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CFF"/>
    <pageSetUpPr fitToPage="1"/>
  </sheetPr>
  <dimension ref="A1:N25"/>
  <sheetViews>
    <sheetView zoomScale="70" zoomScaleNormal="70" zoomScaleSheetLayoutView="100" workbookViewId="0">
      <selection activeCell="E16" sqref="E16"/>
    </sheetView>
  </sheetViews>
  <sheetFormatPr defaultColWidth="8.88671875" defaultRowHeight="16.5"/>
  <cols>
    <col min="1" max="1" width="4.21875" style="8" customWidth="1"/>
    <col min="2" max="2" width="32.44140625" style="8" customWidth="1"/>
    <col min="3" max="3" width="19" style="8" customWidth="1"/>
    <col min="4" max="4" width="19.33203125" style="8" customWidth="1"/>
    <col min="5" max="5" width="16.33203125" style="8" customWidth="1"/>
    <col min="6" max="6" width="17.6640625" style="8" customWidth="1"/>
    <col min="7" max="7" width="11.5546875" style="8" bestFit="1" customWidth="1"/>
    <col min="8" max="8" width="10.88671875" style="8" bestFit="1" customWidth="1"/>
    <col min="9" max="9" width="9" style="8" customWidth="1"/>
    <col min="10" max="16384" width="8.88671875" style="8"/>
  </cols>
  <sheetData>
    <row r="1" spans="1:14" s="32" customFormat="1" ht="24" customHeight="1">
      <c r="F1" s="8" t="s">
        <v>163</v>
      </c>
    </row>
    <row r="2" spans="1:14" s="32" customFormat="1" ht="44.25" customHeight="1">
      <c r="A2" s="809" t="s">
        <v>198</v>
      </c>
      <c r="B2" s="793"/>
      <c r="C2" s="793"/>
      <c r="D2" s="793"/>
      <c r="E2" s="793"/>
      <c r="F2" s="793"/>
    </row>
    <row r="3" spans="1:14" s="102" customFormat="1" hidden="1">
      <c r="A3" s="897" t="e">
        <f>#REF!</f>
        <v>#REF!</v>
      </c>
      <c r="B3" s="897"/>
      <c r="C3" s="897"/>
      <c r="D3" s="897"/>
      <c r="E3" s="897"/>
      <c r="F3" s="897"/>
      <c r="G3" s="101"/>
      <c r="H3" s="101"/>
      <c r="I3" s="101"/>
      <c r="J3" s="101"/>
      <c r="K3" s="101"/>
      <c r="L3" s="101"/>
      <c r="M3" s="101"/>
      <c r="N3" s="101"/>
    </row>
    <row r="4" spans="1:14" s="102" customFormat="1" ht="21" customHeight="1">
      <c r="A4" s="897" t="str">
        <f>+'BM 17'!A3:J3</f>
        <v>(Kèm theo Tờ trình số       /TTr-UBND ngày      /9/2025 của UBND xã Ia Hrung)</v>
      </c>
      <c r="B4" s="897"/>
      <c r="C4" s="897"/>
      <c r="D4" s="897"/>
      <c r="E4" s="897"/>
      <c r="F4" s="897"/>
      <c r="G4" s="101"/>
      <c r="H4" s="101"/>
      <c r="I4" s="101"/>
      <c r="J4" s="101"/>
      <c r="K4" s="101"/>
      <c r="L4" s="101"/>
      <c r="M4" s="101"/>
      <c r="N4" s="101"/>
    </row>
    <row r="5" spans="1:14" s="32" customFormat="1" ht="15" customHeight="1">
      <c r="F5" s="110" t="s">
        <v>237</v>
      </c>
      <c r="G5" s="88"/>
      <c r="H5" s="88"/>
    </row>
    <row r="6" spans="1:14" s="32" customFormat="1" ht="49.5" customHeight="1">
      <c r="A6" s="898" t="s">
        <v>72</v>
      </c>
      <c r="B6" s="898" t="s">
        <v>164</v>
      </c>
      <c r="C6" s="898" t="s">
        <v>220</v>
      </c>
      <c r="D6" s="898" t="s">
        <v>219</v>
      </c>
      <c r="E6" s="898" t="s">
        <v>232</v>
      </c>
      <c r="F6" s="898" t="s">
        <v>217</v>
      </c>
    </row>
    <row r="7" spans="1:14" s="32" customFormat="1" ht="9.75" customHeight="1">
      <c r="A7" s="898"/>
      <c r="B7" s="898"/>
      <c r="C7" s="898"/>
      <c r="D7" s="898"/>
      <c r="E7" s="898"/>
      <c r="F7" s="898"/>
    </row>
    <row r="8" spans="1:14" s="32" customFormat="1" ht="6.75" customHeight="1">
      <c r="A8" s="898"/>
      <c r="B8" s="898"/>
      <c r="C8" s="898"/>
      <c r="D8" s="898"/>
      <c r="E8" s="898"/>
      <c r="F8" s="898"/>
    </row>
    <row r="9" spans="1:14" s="103" customFormat="1">
      <c r="A9" s="104" t="s">
        <v>74</v>
      </c>
      <c r="B9" s="104" t="s">
        <v>75</v>
      </c>
      <c r="C9" s="104">
        <v>1</v>
      </c>
      <c r="D9" s="104">
        <v>2</v>
      </c>
      <c r="E9" s="104">
        <v>3</v>
      </c>
      <c r="F9" s="104"/>
    </row>
    <row r="10" spans="1:14" s="32" customFormat="1" ht="57.75" customHeight="1">
      <c r="A10" s="187">
        <v>1</v>
      </c>
      <c r="B10" s="188" t="s">
        <v>218</v>
      </c>
      <c r="C10" s="189">
        <f>SUM(C11:C13)</f>
        <v>0</v>
      </c>
      <c r="D10" s="189">
        <f>SUM(D11:D13)</f>
        <v>0</v>
      </c>
      <c r="E10" s="189">
        <f>SUM(E11:E13)</f>
        <v>0</v>
      </c>
      <c r="F10" s="190" t="s">
        <v>235</v>
      </c>
    </row>
    <row r="11" spans="1:14" s="103" customFormat="1" ht="29.25" hidden="1" customHeight="1">
      <c r="A11" s="89" t="s">
        <v>147</v>
      </c>
      <c r="B11" s="90"/>
      <c r="C11" s="184"/>
      <c r="D11" s="184"/>
      <c r="E11" s="184"/>
      <c r="F11" s="159"/>
      <c r="H11" s="109"/>
    </row>
    <row r="12" spans="1:14" s="103" customFormat="1" ht="29.25" hidden="1" customHeight="1">
      <c r="A12" s="89" t="s">
        <v>147</v>
      </c>
      <c r="B12" s="90"/>
      <c r="C12" s="184"/>
      <c r="D12" s="184"/>
      <c r="E12" s="184"/>
      <c r="F12" s="159"/>
      <c r="H12" s="109"/>
    </row>
    <row r="13" spans="1:14" s="103" customFormat="1" ht="29.25" hidden="1" customHeight="1">
      <c r="A13" s="89" t="s">
        <v>147</v>
      </c>
      <c r="B13" s="90"/>
      <c r="C13" s="184"/>
      <c r="D13" s="184"/>
      <c r="E13" s="184"/>
      <c r="F13" s="159"/>
      <c r="H13" s="109"/>
    </row>
    <row r="14" spans="1:14" s="7" customFormat="1" ht="45.75" customHeight="1">
      <c r="A14" s="160">
        <v>2</v>
      </c>
      <c r="B14" s="161" t="s">
        <v>165</v>
      </c>
      <c r="C14" s="185">
        <f>SUM(C15:C18)</f>
        <v>421626788</v>
      </c>
      <c r="D14" s="185">
        <f>SUM(D15:D18)</f>
        <v>0</v>
      </c>
      <c r="E14" s="185">
        <f>SUM(E15:E18)</f>
        <v>421626788</v>
      </c>
      <c r="F14" s="162" t="s">
        <v>233</v>
      </c>
    </row>
    <row r="15" spans="1:14" s="103" customFormat="1" ht="29.25" customHeight="1">
      <c r="A15" s="89" t="s">
        <v>147</v>
      </c>
      <c r="B15" s="90" t="s">
        <v>249</v>
      </c>
      <c r="C15" s="184">
        <v>36602019</v>
      </c>
      <c r="D15" s="184">
        <v>0</v>
      </c>
      <c r="E15" s="184">
        <f>C15</f>
        <v>36602019</v>
      </c>
      <c r="F15" s="159"/>
    </row>
    <row r="16" spans="1:14" s="103" customFormat="1" ht="29.25" customHeight="1">
      <c r="A16" s="89" t="s">
        <v>147</v>
      </c>
      <c r="B16" s="90" t="s">
        <v>250</v>
      </c>
      <c r="C16" s="184">
        <v>75071567</v>
      </c>
      <c r="D16" s="184"/>
      <c r="E16" s="184">
        <f>C16</f>
        <v>75071567</v>
      </c>
      <c r="F16" s="159"/>
    </row>
    <row r="17" spans="1:9" s="103" customFormat="1" ht="29.25" customHeight="1">
      <c r="A17" s="89"/>
      <c r="B17" s="90" t="s">
        <v>251</v>
      </c>
      <c r="C17" s="184">
        <v>22624752</v>
      </c>
      <c r="D17" s="184"/>
      <c r="E17" s="184">
        <f>C17</f>
        <v>22624752</v>
      </c>
      <c r="F17" s="159"/>
    </row>
    <row r="18" spans="1:9" s="103" customFormat="1" ht="29.25" customHeight="1">
      <c r="A18" s="89" t="s">
        <v>147</v>
      </c>
      <c r="B18" s="90" t="s">
        <v>252</v>
      </c>
      <c r="C18" s="184">
        <v>287328450</v>
      </c>
      <c r="D18" s="184"/>
      <c r="E18" s="184">
        <f>C18</f>
        <v>287328450</v>
      </c>
      <c r="F18" s="159"/>
    </row>
    <row r="19" spans="1:9" s="7" customFormat="1" ht="45.75" customHeight="1">
      <c r="A19" s="160">
        <v>3</v>
      </c>
      <c r="B19" s="161" t="s">
        <v>234</v>
      </c>
      <c r="C19" s="185">
        <f>SUM(C20:C23)</f>
        <v>55341927</v>
      </c>
      <c r="D19" s="185">
        <f>SUM(D20:D23)</f>
        <v>0</v>
      </c>
      <c r="E19" s="185">
        <f>SUM(E20:E23)</f>
        <v>55341927</v>
      </c>
      <c r="F19" s="162" t="s">
        <v>236</v>
      </c>
    </row>
    <row r="20" spans="1:9" s="103" customFormat="1" ht="29.25" customHeight="1">
      <c r="A20" s="89" t="s">
        <v>147</v>
      </c>
      <c r="B20" s="90" t="s">
        <v>249</v>
      </c>
      <c r="C20" s="184">
        <v>1655195</v>
      </c>
      <c r="D20" s="184">
        <v>0</v>
      </c>
      <c r="E20" s="184">
        <f>C20</f>
        <v>1655195</v>
      </c>
      <c r="F20" s="159"/>
    </row>
    <row r="21" spans="1:9" s="103" customFormat="1" ht="29.25" customHeight="1">
      <c r="A21" s="89" t="s">
        <v>147</v>
      </c>
      <c r="B21" s="90" t="s">
        <v>250</v>
      </c>
      <c r="C21" s="184">
        <v>2126446</v>
      </c>
      <c r="D21" s="184"/>
      <c r="E21" s="184">
        <f>C21</f>
        <v>2126446</v>
      </c>
      <c r="F21" s="159"/>
    </row>
    <row r="22" spans="1:9" s="103" customFormat="1" ht="29.25" customHeight="1">
      <c r="A22" s="89"/>
      <c r="B22" s="90" t="s">
        <v>251</v>
      </c>
      <c r="C22" s="184">
        <v>23164615</v>
      </c>
      <c r="D22" s="184"/>
      <c r="E22" s="184">
        <f>C22</f>
        <v>23164615</v>
      </c>
      <c r="F22" s="159"/>
    </row>
    <row r="23" spans="1:9" s="103" customFormat="1" ht="29.25" customHeight="1">
      <c r="A23" s="89" t="s">
        <v>147</v>
      </c>
      <c r="B23" s="90" t="s">
        <v>252</v>
      </c>
      <c r="C23" s="184">
        <v>28395671</v>
      </c>
      <c r="D23" s="184"/>
      <c r="E23" s="184">
        <f>C23</f>
        <v>28395671</v>
      </c>
      <c r="F23" s="159"/>
    </row>
    <row r="24" spans="1:9" s="32" customFormat="1" ht="33" customHeight="1">
      <c r="A24" s="105"/>
      <c r="B24" s="106" t="s">
        <v>166</v>
      </c>
      <c r="C24" s="186">
        <f>C10+C14+C19</f>
        <v>476968715</v>
      </c>
      <c r="D24" s="186">
        <f>D10+D14+D19</f>
        <v>0</v>
      </c>
      <c r="E24" s="186">
        <f>E10+E14+E19</f>
        <v>476968715</v>
      </c>
      <c r="F24" s="107"/>
      <c r="G24" s="191"/>
    </row>
    <row r="25" spans="1:9">
      <c r="I25" s="108"/>
    </row>
  </sheetData>
  <mergeCells count="9">
    <mergeCell ref="A2:F2"/>
    <mergeCell ref="A3:F3"/>
    <mergeCell ref="A4:F4"/>
    <mergeCell ref="D6:D8"/>
    <mergeCell ref="F6:F8"/>
    <mergeCell ref="E6:E8"/>
    <mergeCell ref="A6:A8"/>
    <mergeCell ref="B6:B8"/>
    <mergeCell ref="C6:C8"/>
  </mergeCells>
  <pageMargins left="0.61" right="0.2" top="0.4" bottom="0.75" header="0.3" footer="0.3"/>
  <pageSetup paperSize="9" scale="91" orientation="landscape"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100" workbookViewId="0">
      <selection sqref="A1:XFD1048576"/>
    </sheetView>
  </sheetViews>
  <sheetFormatPr defaultColWidth="8.88671875" defaultRowHeight="15"/>
  <cols>
    <col min="1" max="1" width="3.109375" style="3" customWidth="1"/>
    <col min="2" max="2" width="13.6640625" style="4" customWidth="1"/>
    <col min="3" max="3" width="86.44140625" style="4" customWidth="1"/>
    <col min="4" max="16384" width="8.88671875" style="4"/>
  </cols>
  <sheetData>
    <row r="1" spans="1:3" ht="26.25" customHeight="1">
      <c r="B1" s="790" t="s">
        <v>0</v>
      </c>
      <c r="C1" s="790"/>
    </row>
    <row r="3" spans="1:3" s="1" customFormat="1" ht="20.25" customHeight="1">
      <c r="A3" s="5" t="s">
        <v>1</v>
      </c>
      <c r="B3" s="1" t="s">
        <v>2</v>
      </c>
      <c r="C3" s="2" t="s">
        <v>3</v>
      </c>
    </row>
    <row r="4" spans="1:3" s="1" customFormat="1" ht="20.25" customHeight="1">
      <c r="A4" s="5" t="s">
        <v>4</v>
      </c>
      <c r="B4" s="1" t="s">
        <v>5</v>
      </c>
      <c r="C4" s="2" t="s">
        <v>6</v>
      </c>
    </row>
    <row r="5" spans="1:3" s="1" customFormat="1" ht="20.25" customHeight="1">
      <c r="A5" s="5" t="s">
        <v>7</v>
      </c>
      <c r="B5" s="1" t="s">
        <v>8</v>
      </c>
      <c r="C5" s="2" t="s">
        <v>9</v>
      </c>
    </row>
    <row r="6" spans="1:3" s="1" customFormat="1" ht="20.25" customHeight="1">
      <c r="A6" s="5" t="s">
        <v>10</v>
      </c>
      <c r="B6" s="1" t="s">
        <v>11</v>
      </c>
      <c r="C6" s="2" t="s">
        <v>12</v>
      </c>
    </row>
    <row r="7" spans="1:3" s="1" customFormat="1" ht="20.25" customHeight="1">
      <c r="A7" s="5" t="s">
        <v>13</v>
      </c>
      <c r="B7" s="1" t="s">
        <v>14</v>
      </c>
      <c r="C7" s="2" t="s">
        <v>15</v>
      </c>
    </row>
    <row r="8" spans="1:3" s="1" customFormat="1" ht="20.25" customHeight="1">
      <c r="A8" s="5" t="s">
        <v>16</v>
      </c>
      <c r="B8" s="1" t="s">
        <v>17</v>
      </c>
      <c r="C8" s="2" t="s">
        <v>18</v>
      </c>
    </row>
    <row r="9" spans="1:3" s="1" customFormat="1" ht="20.25" customHeight="1">
      <c r="A9" s="5" t="s">
        <v>19</v>
      </c>
      <c r="B9" s="1" t="s">
        <v>20</v>
      </c>
      <c r="C9" s="2" t="s">
        <v>21</v>
      </c>
    </row>
    <row r="10" spans="1:3" s="1" customFormat="1" ht="20.25" customHeight="1">
      <c r="A10" s="5" t="s">
        <v>22</v>
      </c>
      <c r="B10" s="1" t="s">
        <v>23</v>
      </c>
      <c r="C10" s="2" t="s">
        <v>24</v>
      </c>
    </row>
    <row r="11" spans="1:3" s="1" customFormat="1" ht="20.25" customHeight="1">
      <c r="A11" s="5" t="s">
        <v>25</v>
      </c>
      <c r="B11" s="1" t="s">
        <v>26</v>
      </c>
      <c r="C11" s="2" t="s">
        <v>27</v>
      </c>
    </row>
    <row r="12" spans="1:3" s="1" customFormat="1" ht="20.25" customHeight="1">
      <c r="A12" s="5" t="s">
        <v>28</v>
      </c>
      <c r="B12" s="1" t="s">
        <v>29</v>
      </c>
      <c r="C12" s="2" t="s">
        <v>30</v>
      </c>
    </row>
    <row r="13" spans="1:3" s="1" customFormat="1" ht="20.25" customHeight="1">
      <c r="A13" s="5" t="s">
        <v>31</v>
      </c>
      <c r="B13" s="1" t="s">
        <v>32</v>
      </c>
      <c r="C13" s="2" t="s">
        <v>33</v>
      </c>
    </row>
    <row r="14" spans="1:3" s="1" customFormat="1" ht="20.25" customHeight="1">
      <c r="A14" s="5" t="s">
        <v>34</v>
      </c>
      <c r="B14" s="1" t="s">
        <v>35</v>
      </c>
      <c r="C14" s="2" t="s">
        <v>36</v>
      </c>
    </row>
    <row r="15" spans="1:3" s="1" customFormat="1" ht="35.1" customHeight="1">
      <c r="A15" s="5" t="s">
        <v>37</v>
      </c>
      <c r="B15" s="1" t="s">
        <v>38</v>
      </c>
      <c r="C15" s="6" t="s">
        <v>39</v>
      </c>
    </row>
    <row r="16" spans="1:3" s="1" customFormat="1" ht="20.25" customHeight="1">
      <c r="A16" s="5" t="s">
        <v>40</v>
      </c>
      <c r="B16" s="1" t="s">
        <v>41</v>
      </c>
      <c r="C16" s="2" t="s">
        <v>42</v>
      </c>
    </row>
    <row r="17" spans="1:6" s="1" customFormat="1" ht="20.25" customHeight="1">
      <c r="A17" s="5" t="s">
        <v>43</v>
      </c>
      <c r="B17" s="1" t="s">
        <v>44</v>
      </c>
      <c r="C17" s="2" t="s">
        <v>45</v>
      </c>
    </row>
    <row r="18" spans="1:6" s="1" customFormat="1" ht="20.25" customHeight="1">
      <c r="A18" s="5" t="s">
        <v>46</v>
      </c>
      <c r="B18" s="1" t="s">
        <v>47</v>
      </c>
      <c r="C18" s="2" t="s">
        <v>48</v>
      </c>
    </row>
    <row r="19" spans="1:6" s="1" customFormat="1" ht="39.950000000000003" customHeight="1">
      <c r="A19" s="5" t="s">
        <v>49</v>
      </c>
      <c r="B19" s="1" t="s">
        <v>50</v>
      </c>
      <c r="C19" s="6" t="s">
        <v>51</v>
      </c>
    </row>
    <row r="20" spans="1:6" s="1" customFormat="1" ht="20.25" customHeight="1">
      <c r="A20" s="5" t="s">
        <v>52</v>
      </c>
      <c r="B20" s="1" t="s">
        <v>53</v>
      </c>
      <c r="C20" s="2" t="s">
        <v>54</v>
      </c>
    </row>
    <row r="21" spans="1:6" s="1" customFormat="1" ht="20.25" customHeight="1">
      <c r="A21" s="5" t="s">
        <v>55</v>
      </c>
      <c r="B21" s="1" t="s">
        <v>56</v>
      </c>
      <c r="C21" s="2" t="s">
        <v>57</v>
      </c>
    </row>
    <row r="22" spans="1:6" s="1" customFormat="1" ht="20.25" customHeight="1">
      <c r="A22" s="5" t="s">
        <v>58</v>
      </c>
      <c r="B22" s="1" t="s">
        <v>59</v>
      </c>
      <c r="C22" s="2" t="s">
        <v>60</v>
      </c>
      <c r="F22" s="1">
        <f>4450-3000</f>
        <v>1450</v>
      </c>
    </row>
    <row r="23" spans="1:6" s="1" customFormat="1" ht="20.25" customHeight="1">
      <c r="A23" s="5" t="s">
        <v>61</v>
      </c>
      <c r="B23" s="1" t="s">
        <v>62</v>
      </c>
      <c r="C23" s="2" t="s">
        <v>63</v>
      </c>
      <c r="F23" s="1">
        <f>F22-450</f>
        <v>1000</v>
      </c>
    </row>
    <row r="24" spans="1:6" s="1" customFormat="1" ht="20.25" customHeight="1">
      <c r="A24" s="5" t="s">
        <v>64</v>
      </c>
      <c r="B24" s="1" t="s">
        <v>65</v>
      </c>
      <c r="C24" s="2" t="s">
        <v>66</v>
      </c>
    </row>
    <row r="25" spans="1:6" ht="27" hidden="1" customHeight="1">
      <c r="A25" s="3" t="s">
        <v>67</v>
      </c>
      <c r="B25" s="791" t="s">
        <v>68</v>
      </c>
      <c r="C25" s="791"/>
    </row>
    <row r="26" spans="1:6" hidden="1"/>
    <row r="27" spans="1:6" s="1" customFormat="1" ht="33.75" hidden="1" customHeight="1">
      <c r="A27" s="5" t="s">
        <v>49</v>
      </c>
      <c r="B27" s="1" t="s">
        <v>69</v>
      </c>
      <c r="C27" s="1" t="s">
        <v>70</v>
      </c>
    </row>
  </sheetData>
  <mergeCells count="2">
    <mergeCell ref="B1:C1"/>
    <mergeCell ref="B25:C25"/>
  </mergeCells>
  <pageMargins left="0.83" right="0.44" top="0.54" bottom="0.22" header="0.65"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H32"/>
  <sheetViews>
    <sheetView zoomScale="85" zoomScaleNormal="85" zoomScaleSheetLayoutView="85" workbookViewId="0">
      <pane xSplit="2" ySplit="7" topLeftCell="C14" activePane="bottomRight" state="frozen"/>
      <selection pane="topRight" activeCell="C1" sqref="C1"/>
      <selection pane="bottomLeft" activeCell="A8" sqref="A8"/>
      <selection pane="bottomRight" activeCell="F1" sqref="F1:H1"/>
    </sheetView>
  </sheetViews>
  <sheetFormatPr defaultColWidth="8" defaultRowHeight="18.75"/>
  <cols>
    <col min="1" max="1" width="4.5546875" style="147" customWidth="1"/>
    <col min="2" max="2" width="38.21875" style="86" customWidth="1"/>
    <col min="3" max="3" width="12.88671875" style="91" customWidth="1"/>
    <col min="4" max="6" width="11.44140625" style="91" customWidth="1"/>
    <col min="7" max="7" width="11.44140625" style="119" customWidth="1"/>
    <col min="8" max="8" width="11.44140625" style="146" customWidth="1"/>
    <col min="9" max="9" width="8.33203125" style="138" customWidth="1"/>
    <col min="10" max="10" width="12.109375" style="119" customWidth="1"/>
    <col min="11" max="11" width="15.109375" style="119" customWidth="1"/>
    <col min="12" max="12" width="12.5546875" style="119" customWidth="1"/>
    <col min="13" max="13" width="8" style="119" customWidth="1"/>
    <col min="14" max="14" width="20.21875" style="119" customWidth="1"/>
    <col min="15" max="20" width="8" style="119" customWidth="1"/>
    <col min="21" max="21" width="12" style="119" customWidth="1"/>
    <col min="22" max="22" width="13.44140625" style="119" customWidth="1"/>
    <col min="23" max="23" width="7.21875" style="119" customWidth="1"/>
    <col min="24" max="24" width="14.33203125" style="119" customWidth="1"/>
    <col min="25" max="25" width="8.77734375" style="119" customWidth="1"/>
    <col min="26" max="268" width="8" style="119"/>
    <col min="269" max="16384" width="8" style="139"/>
  </cols>
  <sheetData>
    <row r="1" spans="1:268" ht="19.5">
      <c r="A1" s="137"/>
      <c r="C1" s="212"/>
      <c r="D1" s="212"/>
      <c r="E1" s="212"/>
      <c r="F1" s="899" t="s">
        <v>804</v>
      </c>
      <c r="G1" s="899"/>
      <c r="H1" s="899"/>
    </row>
    <row r="2" spans="1:268">
      <c r="A2" s="793" t="s">
        <v>199</v>
      </c>
      <c r="B2" s="793"/>
      <c r="C2" s="793"/>
      <c r="D2" s="793"/>
      <c r="E2" s="793"/>
      <c r="F2" s="793"/>
      <c r="G2" s="793"/>
      <c r="H2" s="793"/>
    </row>
    <row r="3" spans="1:268" ht="0.75" customHeight="1">
      <c r="A3" s="794" t="s">
        <v>200</v>
      </c>
      <c r="B3" s="794"/>
      <c r="C3" s="794"/>
      <c r="D3" s="794"/>
      <c r="E3" s="794"/>
      <c r="F3" s="794"/>
      <c r="G3" s="794"/>
      <c r="H3" s="794"/>
    </row>
    <row r="4" spans="1:268">
      <c r="A4" s="795" t="s">
        <v>781</v>
      </c>
      <c r="B4" s="795"/>
      <c r="C4" s="795"/>
      <c r="D4" s="795"/>
      <c r="E4" s="795"/>
      <c r="F4" s="795"/>
      <c r="G4" s="795"/>
      <c r="H4" s="795"/>
    </row>
    <row r="5" spans="1:268" ht="18.75" customHeight="1">
      <c r="A5" s="140"/>
      <c r="B5" s="141"/>
      <c r="E5" s="475"/>
      <c r="G5" s="475"/>
      <c r="H5" s="773" t="s">
        <v>71</v>
      </c>
    </row>
    <row r="6" spans="1:268" s="9" customFormat="1">
      <c r="A6" s="796" t="s">
        <v>72</v>
      </c>
      <c r="B6" s="796" t="s">
        <v>73</v>
      </c>
      <c r="C6" s="797" t="s">
        <v>294</v>
      </c>
      <c r="D6" s="797" t="s">
        <v>269</v>
      </c>
      <c r="E6" s="798" t="s">
        <v>266</v>
      </c>
      <c r="F6" s="797" t="s">
        <v>241</v>
      </c>
      <c r="G6" s="797"/>
      <c r="H6" s="797"/>
      <c r="I6" s="142"/>
      <c r="J6" s="33"/>
      <c r="K6" s="11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c r="IX6" s="33"/>
      <c r="IY6" s="33"/>
      <c r="IZ6" s="33"/>
      <c r="JA6" s="33"/>
      <c r="JB6" s="33"/>
      <c r="JC6" s="33"/>
      <c r="JD6" s="33"/>
      <c r="JE6" s="33"/>
      <c r="JF6" s="33"/>
      <c r="JG6" s="33"/>
      <c r="JH6" s="33"/>
    </row>
    <row r="7" spans="1:268" s="9" customFormat="1" ht="52.5" customHeight="1">
      <c r="A7" s="796"/>
      <c r="B7" s="796"/>
      <c r="C7" s="797"/>
      <c r="D7" s="797"/>
      <c r="E7" s="799"/>
      <c r="F7" s="223" t="s">
        <v>166</v>
      </c>
      <c r="G7" s="223" t="s">
        <v>267</v>
      </c>
      <c r="H7" s="223" t="s">
        <v>268</v>
      </c>
      <c r="I7" s="142"/>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c r="IX7" s="33"/>
      <c r="IY7" s="33"/>
      <c r="IZ7" s="33"/>
      <c r="JA7" s="33"/>
      <c r="JB7" s="33"/>
      <c r="JC7" s="33"/>
      <c r="JD7" s="33"/>
      <c r="JE7" s="33"/>
      <c r="JF7" s="33"/>
      <c r="JG7" s="33"/>
      <c r="JH7" s="33"/>
    </row>
    <row r="8" spans="1:268" s="115" customFormat="1" ht="28.5" customHeight="1">
      <c r="A8" s="220" t="s">
        <v>74</v>
      </c>
      <c r="B8" s="221" t="s">
        <v>75</v>
      </c>
      <c r="C8" s="222">
        <v>1</v>
      </c>
      <c r="D8" s="222">
        <v>2</v>
      </c>
      <c r="E8" s="222">
        <v>3</v>
      </c>
      <c r="F8" s="222">
        <v>4</v>
      </c>
      <c r="G8" s="222">
        <v>5</v>
      </c>
      <c r="H8" s="222">
        <v>6</v>
      </c>
      <c r="I8" s="143"/>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row>
    <row r="9" spans="1:268" s="120" customFormat="1">
      <c r="A9" s="116" t="s">
        <v>76</v>
      </c>
      <c r="B9" s="112" t="s">
        <v>296</v>
      </c>
      <c r="C9" s="242">
        <f>'BM 16'!C10</f>
        <v>12862</v>
      </c>
      <c r="D9" s="242">
        <f>'BM 16'!E10</f>
        <v>12862</v>
      </c>
      <c r="E9" s="242">
        <f>C9-D9</f>
        <v>0</v>
      </c>
      <c r="F9" s="242">
        <f>+G9+H9</f>
        <v>13222</v>
      </c>
      <c r="G9" s="242">
        <f>+'BM 16 (30.6)'!E10</f>
        <v>6791</v>
      </c>
      <c r="H9" s="243">
        <f>+D9/2</f>
        <v>6431</v>
      </c>
      <c r="I9" s="138"/>
      <c r="J9" s="117"/>
      <c r="K9" s="118"/>
      <c r="L9" s="118"/>
      <c r="M9" s="119"/>
      <c r="N9" s="119"/>
      <c r="O9" s="119"/>
      <c r="P9" s="119"/>
      <c r="Q9" s="119"/>
      <c r="R9" s="119"/>
      <c r="S9" s="119"/>
      <c r="T9" s="119"/>
      <c r="U9" s="119"/>
      <c r="V9" s="113"/>
      <c r="W9" s="113"/>
      <c r="X9" s="33"/>
      <c r="Y9" s="33"/>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c r="IZ9" s="119"/>
      <c r="JA9" s="119"/>
      <c r="JB9" s="119"/>
      <c r="JC9" s="119"/>
      <c r="JD9" s="119"/>
      <c r="JE9" s="119"/>
      <c r="JF9" s="119"/>
      <c r="JG9" s="119"/>
      <c r="JH9" s="119"/>
    </row>
    <row r="10" spans="1:268" s="120" customFormat="1" ht="37.5">
      <c r="A10" s="240" t="s">
        <v>80</v>
      </c>
      <c r="B10" s="241" t="s">
        <v>295</v>
      </c>
      <c r="C10" s="244">
        <f>C11+C14+C15+C19</f>
        <v>97862</v>
      </c>
      <c r="D10" s="244">
        <f>D11+D14+D15+D19</f>
        <v>97862</v>
      </c>
      <c r="E10" s="244"/>
      <c r="F10" s="244">
        <f t="shared" ref="F10:H10" si="0">F11+F14+F15+F19</f>
        <v>98339.3</v>
      </c>
      <c r="G10" s="244">
        <f t="shared" si="0"/>
        <v>21319.146805999986</v>
      </c>
      <c r="H10" s="244">
        <f t="shared" si="0"/>
        <v>77020.153194000013</v>
      </c>
      <c r="I10" s="138"/>
      <c r="J10" s="117"/>
      <c r="K10" s="118"/>
      <c r="L10" s="118"/>
      <c r="M10" s="119"/>
      <c r="N10" s="119"/>
      <c r="O10" s="119"/>
      <c r="P10" s="119"/>
      <c r="Q10" s="119"/>
      <c r="R10" s="119"/>
      <c r="S10" s="119"/>
      <c r="T10" s="119"/>
      <c r="U10" s="119"/>
      <c r="V10" s="113"/>
      <c r="W10" s="113"/>
      <c r="X10" s="33"/>
      <c r="Y10" s="33"/>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row>
    <row r="11" spans="1:268" s="126" customFormat="1" ht="37.5">
      <c r="A11" s="121">
        <v>1</v>
      </c>
      <c r="B11" s="122" t="s">
        <v>297</v>
      </c>
      <c r="C11" s="245">
        <f>C12+C13</f>
        <v>9026</v>
      </c>
      <c r="D11" s="245">
        <f>D12+D13</f>
        <v>9026</v>
      </c>
      <c r="E11" s="245"/>
      <c r="F11" s="245">
        <f t="shared" ref="F11:H11" si="1">F12+F13</f>
        <v>9503.2999999999993</v>
      </c>
      <c r="G11" s="245">
        <f t="shared" si="1"/>
        <v>4990.3</v>
      </c>
      <c r="H11" s="245">
        <f t="shared" si="1"/>
        <v>4513</v>
      </c>
      <c r="I11" s="144"/>
      <c r="J11" s="124"/>
      <c r="K11" s="124"/>
      <c r="L11" s="124"/>
      <c r="M11" s="124"/>
      <c r="N11" s="124"/>
      <c r="O11" s="124"/>
      <c r="P11" s="124"/>
      <c r="Q11" s="124"/>
      <c r="R11" s="124"/>
      <c r="S11" s="124"/>
      <c r="T11" s="124"/>
      <c r="U11" s="125"/>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row>
    <row r="12" spans="1:268" s="120" customFormat="1">
      <c r="A12" s="127" t="s">
        <v>77</v>
      </c>
      <c r="B12" s="128" t="s">
        <v>78</v>
      </c>
      <c r="C12" s="247">
        <f>'BM 16'!D10</f>
        <v>9026</v>
      </c>
      <c r="D12" s="247">
        <f>'BM 16'!F10</f>
        <v>9026</v>
      </c>
      <c r="E12" s="247"/>
      <c r="F12" s="247">
        <f>+G12+H12</f>
        <v>9503.2999999999993</v>
      </c>
      <c r="G12" s="248">
        <f>+'BM 16 (30.6)'!F10</f>
        <v>4990.3</v>
      </c>
      <c r="H12" s="249">
        <f>+D12/2</f>
        <v>4513</v>
      </c>
      <c r="I12" s="138">
        <f>+G12-H12</f>
        <v>477.30000000000018</v>
      </c>
      <c r="J12" s="120" t="s">
        <v>761</v>
      </c>
      <c r="K12" s="119"/>
      <c r="L12" s="119"/>
      <c r="M12" s="119"/>
      <c r="N12" s="119"/>
      <c r="O12" s="119"/>
      <c r="P12" s="119"/>
      <c r="Q12" s="119"/>
      <c r="R12" s="119"/>
      <c r="S12" s="119"/>
      <c r="T12" s="119"/>
      <c r="U12" s="119"/>
      <c r="V12" s="33"/>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row>
    <row r="13" spans="1:268" s="120" customFormat="1" ht="37.5">
      <c r="A13" s="127" t="s">
        <v>77</v>
      </c>
      <c r="B13" s="128" t="s">
        <v>79</v>
      </c>
      <c r="C13" s="247"/>
      <c r="D13" s="247"/>
      <c r="E13" s="247"/>
      <c r="F13" s="247"/>
      <c r="G13" s="248"/>
      <c r="H13" s="243"/>
      <c r="I13" s="138">
        <f>+G10-G20</f>
        <v>477.30298799998491</v>
      </c>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row>
    <row r="14" spans="1:268" s="120" customFormat="1">
      <c r="A14" s="121">
        <v>2</v>
      </c>
      <c r="B14" s="123" t="s">
        <v>158</v>
      </c>
      <c r="C14" s="245"/>
      <c r="D14" s="245"/>
      <c r="E14" s="245"/>
      <c r="F14" s="245"/>
      <c r="G14" s="246"/>
      <c r="H14" s="243"/>
      <c r="I14" s="138"/>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row>
    <row r="15" spans="1:268" s="126" customFormat="1">
      <c r="A15" s="121">
        <v>3</v>
      </c>
      <c r="B15" s="122" t="s">
        <v>275</v>
      </c>
      <c r="C15" s="245">
        <f>C16+C17+C18</f>
        <v>88836</v>
      </c>
      <c r="D15" s="245">
        <f t="shared" ref="D15:H15" si="2">D16+D17+D18</f>
        <v>88836</v>
      </c>
      <c r="E15" s="245">
        <f t="shared" si="2"/>
        <v>0</v>
      </c>
      <c r="F15" s="245">
        <f t="shared" si="2"/>
        <v>88836</v>
      </c>
      <c r="G15" s="245">
        <f t="shared" si="2"/>
        <v>16328.846805999987</v>
      </c>
      <c r="H15" s="245">
        <f t="shared" si="2"/>
        <v>72507.153194000013</v>
      </c>
      <c r="I15" s="792"/>
      <c r="J15" s="124"/>
      <c r="K15" s="124"/>
      <c r="L15" s="124"/>
      <c r="M15" s="124"/>
      <c r="N15" s="125"/>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c r="IR15" s="124"/>
      <c r="IS15" s="124"/>
      <c r="IT15" s="124"/>
      <c r="IU15" s="124"/>
      <c r="IV15" s="124"/>
      <c r="IW15" s="124"/>
      <c r="IX15" s="124"/>
      <c r="IY15" s="124"/>
      <c r="IZ15" s="124"/>
      <c r="JA15" s="124"/>
      <c r="JB15" s="124"/>
      <c r="JC15" s="124"/>
      <c r="JD15" s="124"/>
      <c r="JE15" s="124"/>
      <c r="JF15" s="124"/>
      <c r="JG15" s="124"/>
      <c r="JH15" s="124"/>
    </row>
    <row r="16" spans="1:268" s="120" customFormat="1">
      <c r="A16" s="127" t="s">
        <v>182</v>
      </c>
      <c r="B16" s="128" t="s">
        <v>81</v>
      </c>
      <c r="C16" s="250">
        <f>'BM 16'!C61</f>
        <v>30002</v>
      </c>
      <c r="D16" s="250">
        <f>'BM 16'!D61</f>
        <v>30002</v>
      </c>
      <c r="E16" s="251"/>
      <c r="F16" s="250">
        <f>+G16+H16</f>
        <v>30002</v>
      </c>
      <c r="G16" s="247">
        <f>+'BM 16 (30.6)'!E61+I21</f>
        <v>16185.846805999987</v>
      </c>
      <c r="H16" s="249">
        <f>+D16-G16</f>
        <v>13816.153194000013</v>
      </c>
      <c r="I16" s="792"/>
      <c r="J16" s="119"/>
      <c r="K16" s="119"/>
      <c r="L16" s="119"/>
      <c r="M16" s="119"/>
      <c r="N16" s="12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c r="IR16" s="119"/>
      <c r="IS16" s="119"/>
      <c r="IT16" s="119"/>
      <c r="IU16" s="119"/>
      <c r="IV16" s="119"/>
      <c r="IW16" s="119"/>
      <c r="IX16" s="119"/>
      <c r="IY16" s="119"/>
      <c r="IZ16" s="119"/>
      <c r="JA16" s="119"/>
      <c r="JB16" s="119"/>
      <c r="JC16" s="119"/>
      <c r="JD16" s="119"/>
      <c r="JE16" s="119"/>
      <c r="JF16" s="119"/>
      <c r="JG16" s="119"/>
      <c r="JH16" s="119"/>
    </row>
    <row r="17" spans="1:268" s="120" customFormat="1">
      <c r="A17" s="127" t="s">
        <v>183</v>
      </c>
      <c r="B17" s="128" t="s">
        <v>82</v>
      </c>
      <c r="C17" s="250">
        <f>'BM 16'!C63+'BM 16'!C64</f>
        <v>2823</v>
      </c>
      <c r="D17" s="250">
        <f>'BM 16'!D63+'BM 16'!D64</f>
        <v>2823</v>
      </c>
      <c r="E17" s="250"/>
      <c r="F17" s="250">
        <f t="shared" ref="F17:F18" si="3">+G17+H17</f>
        <v>2823</v>
      </c>
      <c r="G17" s="248">
        <f>+'BM 16 (30.6)'!F62</f>
        <v>143</v>
      </c>
      <c r="H17" s="249">
        <f t="shared" ref="H17:H18" si="4">+D17-G17</f>
        <v>2680</v>
      </c>
      <c r="I17" s="792"/>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19"/>
      <c r="IP17" s="119"/>
      <c r="IQ17" s="119"/>
      <c r="IR17" s="119"/>
      <c r="IS17" s="119"/>
      <c r="IT17" s="119"/>
      <c r="IU17" s="119"/>
      <c r="IV17" s="119"/>
      <c r="IW17" s="119"/>
      <c r="IX17" s="119"/>
      <c r="IY17" s="119"/>
      <c r="IZ17" s="119"/>
      <c r="JA17" s="119"/>
      <c r="JB17" s="119"/>
      <c r="JC17" s="119"/>
      <c r="JD17" s="119"/>
      <c r="JE17" s="119"/>
      <c r="JF17" s="119"/>
      <c r="JG17" s="119"/>
      <c r="JH17" s="119"/>
    </row>
    <row r="18" spans="1:268" s="120" customFormat="1" ht="37.5">
      <c r="A18" s="127" t="s">
        <v>188</v>
      </c>
      <c r="B18" s="128" t="s">
        <v>298</v>
      </c>
      <c r="C18" s="250">
        <f>'BM 16'!C65</f>
        <v>56011</v>
      </c>
      <c r="D18" s="250">
        <f>'BM 16'!D65</f>
        <v>56011</v>
      </c>
      <c r="E18" s="247"/>
      <c r="F18" s="250">
        <f t="shared" si="3"/>
        <v>56011</v>
      </c>
      <c r="G18" s="248"/>
      <c r="H18" s="249">
        <f t="shared" si="4"/>
        <v>56011</v>
      </c>
      <c r="I18" s="792"/>
      <c r="J18" s="119"/>
      <c r="K18" s="119"/>
      <c r="L18" s="119"/>
      <c r="M18" s="119"/>
      <c r="N18" s="119"/>
      <c r="O18" s="119"/>
      <c r="P18" s="119"/>
      <c r="Q18" s="119"/>
      <c r="R18" s="119"/>
      <c r="S18" s="119"/>
      <c r="T18" s="119"/>
      <c r="U18" s="119"/>
      <c r="V18" s="118"/>
      <c r="W18" s="33"/>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19"/>
      <c r="IP18" s="119"/>
      <c r="IQ18" s="119"/>
      <c r="IR18" s="119"/>
      <c r="IS18" s="119"/>
      <c r="IT18" s="119"/>
      <c r="IU18" s="119"/>
      <c r="IV18" s="119"/>
      <c r="IW18" s="119"/>
      <c r="IX18" s="119"/>
      <c r="IY18" s="119"/>
      <c r="IZ18" s="119"/>
      <c r="JA18" s="119"/>
      <c r="JB18" s="119"/>
      <c r="JC18" s="119"/>
      <c r="JD18" s="119"/>
      <c r="JE18" s="119"/>
      <c r="JF18" s="119"/>
      <c r="JG18" s="119"/>
      <c r="JH18" s="119"/>
    </row>
    <row r="19" spans="1:268" s="126" customFormat="1" ht="37.5">
      <c r="A19" s="121">
        <v>4</v>
      </c>
      <c r="B19" s="122" t="s">
        <v>299</v>
      </c>
      <c r="C19" s="245"/>
      <c r="D19" s="245"/>
      <c r="E19" s="245"/>
      <c r="F19" s="245"/>
      <c r="G19" s="245"/>
      <c r="H19" s="245"/>
      <c r="I19" s="252"/>
      <c r="J19" s="124"/>
      <c r="K19" s="124"/>
      <c r="L19" s="124"/>
      <c r="M19" s="124"/>
      <c r="N19" s="125"/>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c r="IL19" s="124"/>
      <c r="IM19" s="124"/>
      <c r="IN19" s="124"/>
      <c r="IO19" s="124"/>
      <c r="IP19" s="124"/>
      <c r="IQ19" s="124"/>
      <c r="IR19" s="124"/>
      <c r="IS19" s="124"/>
      <c r="IT19" s="124"/>
      <c r="IU19" s="124"/>
      <c r="IV19" s="124"/>
      <c r="IW19" s="124"/>
      <c r="IX19" s="124"/>
      <c r="IY19" s="124"/>
      <c r="IZ19" s="124"/>
      <c r="JA19" s="124"/>
      <c r="JB19" s="124"/>
      <c r="JC19" s="124"/>
      <c r="JD19" s="124"/>
      <c r="JE19" s="124"/>
      <c r="JF19" s="124"/>
      <c r="JG19" s="124"/>
      <c r="JH19" s="124"/>
    </row>
    <row r="20" spans="1:268" s="126" customFormat="1">
      <c r="A20" s="121" t="s">
        <v>83</v>
      </c>
      <c r="B20" s="122" t="s">
        <v>86</v>
      </c>
      <c r="C20" s="245">
        <f>C21+C26+C31+C32</f>
        <v>97862.000012000004</v>
      </c>
      <c r="D20" s="245">
        <f>D21+D26+D31+D32</f>
        <v>97862.000012000004</v>
      </c>
      <c r="E20" s="245">
        <f>C20-D20</f>
        <v>0</v>
      </c>
      <c r="F20" s="245">
        <f>+F21+F26</f>
        <v>97862.000012000004</v>
      </c>
      <c r="G20" s="245">
        <f t="shared" ref="G20" si="5">+G21+G26</f>
        <v>20841.843818000001</v>
      </c>
      <c r="H20" s="245">
        <f>+H21+H26</f>
        <v>77020.15619400001</v>
      </c>
      <c r="I20" s="144">
        <f>+H10-H20</f>
        <v>-2.9999999969732016E-3</v>
      </c>
      <c r="J20" s="130"/>
      <c r="K20" s="131"/>
      <c r="L20" s="131"/>
      <c r="M20" s="124"/>
      <c r="N20" s="125"/>
      <c r="O20" s="124"/>
      <c r="P20" s="124"/>
      <c r="Q20" s="124"/>
      <c r="R20" s="124"/>
      <c r="S20" s="124"/>
      <c r="T20" s="124"/>
      <c r="U20" s="132"/>
      <c r="V20" s="131"/>
      <c r="W20" s="124"/>
      <c r="X20" s="131"/>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c r="IL20" s="124"/>
      <c r="IM20" s="124"/>
      <c r="IN20" s="124"/>
      <c r="IO20" s="124"/>
      <c r="IP20" s="124"/>
      <c r="IQ20" s="124"/>
      <c r="IR20" s="124"/>
      <c r="IS20" s="124"/>
      <c r="IT20" s="124"/>
      <c r="IU20" s="124"/>
      <c r="IV20" s="124"/>
      <c r="IW20" s="124"/>
      <c r="IX20" s="124"/>
      <c r="IY20" s="124"/>
      <c r="IZ20" s="124"/>
      <c r="JA20" s="124"/>
      <c r="JB20" s="124"/>
      <c r="JC20" s="124"/>
      <c r="JD20" s="124"/>
      <c r="JE20" s="124"/>
      <c r="JF20" s="124"/>
      <c r="JG20" s="124"/>
      <c r="JH20" s="124"/>
    </row>
    <row r="21" spans="1:268" s="126" customFormat="1">
      <c r="A21" s="121" t="s">
        <v>76</v>
      </c>
      <c r="B21" s="122" t="s">
        <v>87</v>
      </c>
      <c r="C21" s="245">
        <f>SUM(C22:C25)</f>
        <v>95039.000012000004</v>
      </c>
      <c r="D21" s="245">
        <f>SUM(D22:D25)</f>
        <v>95039.000012000004</v>
      </c>
      <c r="E21" s="245">
        <f t="shared" ref="E21:G21" si="6">SUM(E22:E25)</f>
        <v>0</v>
      </c>
      <c r="F21" s="245">
        <f t="shared" si="6"/>
        <v>95039.000012000004</v>
      </c>
      <c r="G21" s="245">
        <f t="shared" si="6"/>
        <v>20728.843818000001</v>
      </c>
      <c r="H21" s="245">
        <f>SUM(H22:H25)</f>
        <v>74310.15619400001</v>
      </c>
      <c r="I21" s="144">
        <v>637.84680599998683</v>
      </c>
      <c r="J21" s="126" t="s">
        <v>762</v>
      </c>
      <c r="K21" s="125"/>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c r="IL21" s="124"/>
      <c r="IM21" s="124"/>
      <c r="IN21" s="124"/>
      <c r="IO21" s="124"/>
      <c r="IP21" s="124"/>
      <c r="IQ21" s="124"/>
      <c r="IR21" s="124"/>
      <c r="IS21" s="124"/>
      <c r="IT21" s="124"/>
      <c r="IU21" s="124"/>
      <c r="IV21" s="124"/>
      <c r="IW21" s="124"/>
      <c r="IX21" s="124"/>
      <c r="IY21" s="124"/>
      <c r="IZ21" s="124"/>
      <c r="JA21" s="124"/>
      <c r="JB21" s="124"/>
      <c r="JC21" s="124"/>
      <c r="JD21" s="124"/>
      <c r="JE21" s="124"/>
      <c r="JF21" s="124"/>
      <c r="JG21" s="124"/>
      <c r="JH21" s="124"/>
    </row>
    <row r="22" spans="1:268" s="120" customFormat="1">
      <c r="A22" s="127">
        <v>1</v>
      </c>
      <c r="B22" s="128" t="s">
        <v>88</v>
      </c>
      <c r="C22" s="247">
        <f>'BM 17'!C11</f>
        <v>409</v>
      </c>
      <c r="D22" s="247">
        <f>+'BM 17'!C11</f>
        <v>409</v>
      </c>
      <c r="E22" s="247"/>
      <c r="F22" s="247">
        <f>G22+H22</f>
        <v>409</v>
      </c>
      <c r="G22" s="248">
        <f>'BM 17'!D11</f>
        <v>185</v>
      </c>
      <c r="H22" s="249">
        <f>'BM 17'!I11</f>
        <v>224</v>
      </c>
      <c r="I22" s="138"/>
      <c r="J22" s="119"/>
      <c r="K22" s="12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19"/>
      <c r="IP22" s="119"/>
      <c r="IQ22" s="119"/>
      <c r="IR22" s="119"/>
      <c r="IS22" s="119"/>
      <c r="IT22" s="119"/>
      <c r="IU22" s="119"/>
      <c r="IV22" s="119"/>
      <c r="IW22" s="119"/>
      <c r="IX22" s="119"/>
      <c r="IY22" s="119"/>
      <c r="IZ22" s="119"/>
      <c r="JA22" s="119"/>
      <c r="JB22" s="119"/>
      <c r="JC22" s="119"/>
      <c r="JD22" s="119"/>
      <c r="JE22" s="119"/>
      <c r="JF22" s="119"/>
      <c r="JG22" s="119"/>
      <c r="JH22" s="119"/>
    </row>
    <row r="23" spans="1:268" s="120" customFormat="1">
      <c r="A23" s="127">
        <f>A22+1</f>
        <v>2</v>
      </c>
      <c r="B23" s="128" t="s">
        <v>89</v>
      </c>
      <c r="C23" s="247">
        <f>'BM 17'!C15</f>
        <v>93798.000012000004</v>
      </c>
      <c r="D23" s="247">
        <f>+'BM 17'!C15</f>
        <v>93798.000012000004</v>
      </c>
      <c r="E23" s="247"/>
      <c r="F23" s="247">
        <f>G23+H23</f>
        <v>93798.000012000004</v>
      </c>
      <c r="G23" s="248">
        <f>'BM 17'!D15</f>
        <v>20543.843818000001</v>
      </c>
      <c r="H23" s="249">
        <f>'BM 17'!I15</f>
        <v>73254.15619400001</v>
      </c>
      <c r="I23" s="138"/>
      <c r="J23" s="119"/>
      <c r="K23" s="129"/>
      <c r="L23" s="12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19"/>
      <c r="IP23" s="119"/>
      <c r="IQ23" s="119"/>
      <c r="IR23" s="119"/>
      <c r="IS23" s="119"/>
      <c r="IT23" s="119"/>
      <c r="IU23" s="119"/>
      <c r="IV23" s="119"/>
      <c r="IW23" s="119"/>
      <c r="IX23" s="119"/>
      <c r="IY23" s="119"/>
      <c r="IZ23" s="119"/>
      <c r="JA23" s="119"/>
      <c r="JB23" s="119"/>
      <c r="JC23" s="119"/>
      <c r="JD23" s="119"/>
      <c r="JE23" s="119"/>
      <c r="JF23" s="119"/>
      <c r="JG23" s="119"/>
      <c r="JH23" s="119"/>
    </row>
    <row r="24" spans="1:268" s="120" customFormat="1">
      <c r="A24" s="127">
        <v>3</v>
      </c>
      <c r="B24" s="133" t="s">
        <v>242</v>
      </c>
      <c r="C24" s="247"/>
      <c r="D24" s="247"/>
      <c r="E24" s="247"/>
      <c r="F24" s="247"/>
      <c r="G24" s="248"/>
      <c r="H24" s="249"/>
      <c r="I24" s="138"/>
      <c r="J24" s="119"/>
      <c r="K24" s="12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19"/>
      <c r="IP24" s="119"/>
      <c r="IQ24" s="119"/>
      <c r="IR24" s="119"/>
      <c r="IS24" s="119"/>
      <c r="IT24" s="119"/>
      <c r="IU24" s="119"/>
      <c r="IV24" s="119"/>
      <c r="IW24" s="119"/>
      <c r="IX24" s="119"/>
      <c r="IY24" s="119"/>
      <c r="IZ24" s="119"/>
      <c r="JA24" s="119"/>
      <c r="JB24" s="119"/>
      <c r="JC24" s="119"/>
      <c r="JD24" s="119"/>
      <c r="JE24" s="119"/>
      <c r="JF24" s="119"/>
      <c r="JG24" s="119"/>
      <c r="JH24" s="119"/>
    </row>
    <row r="25" spans="1:268" s="120" customFormat="1">
      <c r="A25" s="127">
        <v>4</v>
      </c>
      <c r="B25" s="128" t="s">
        <v>90</v>
      </c>
      <c r="C25" s="247">
        <f>'BM 17'!C87</f>
        <v>832</v>
      </c>
      <c r="D25" s="247">
        <f>'BM 17'!I87</f>
        <v>832</v>
      </c>
      <c r="E25" s="247"/>
      <c r="F25" s="247">
        <f>+G25+H25</f>
        <v>832</v>
      </c>
      <c r="G25" s="248">
        <v>0</v>
      </c>
      <c r="H25" s="249">
        <f>+'BM 17'!I87</f>
        <v>832</v>
      </c>
      <c r="I25" s="138"/>
      <c r="J25" s="119"/>
      <c r="K25" s="12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19"/>
      <c r="IP25" s="119"/>
      <c r="IQ25" s="119"/>
      <c r="IR25" s="119"/>
      <c r="IS25" s="119"/>
      <c r="IT25" s="119"/>
      <c r="IU25" s="119"/>
      <c r="IV25" s="119"/>
      <c r="IW25" s="119"/>
      <c r="IX25" s="119"/>
      <c r="IY25" s="119"/>
      <c r="IZ25" s="119"/>
      <c r="JA25" s="119"/>
      <c r="JB25" s="119"/>
      <c r="JC25" s="119"/>
      <c r="JD25" s="119"/>
      <c r="JE25" s="119"/>
      <c r="JF25" s="119"/>
      <c r="JG25" s="119"/>
      <c r="JH25" s="119"/>
    </row>
    <row r="26" spans="1:268" s="126" customFormat="1" ht="37.5">
      <c r="A26" s="121" t="s">
        <v>80</v>
      </c>
      <c r="B26" s="122" t="s">
        <v>91</v>
      </c>
      <c r="C26" s="245">
        <f>SUM(C27:C30)</f>
        <v>2823</v>
      </c>
      <c r="D26" s="245">
        <f>SUM(D27:D30)</f>
        <v>2823</v>
      </c>
      <c r="E26" s="245">
        <f t="shared" ref="E26:H26" si="7">SUM(E27:E30)</f>
        <v>0</v>
      </c>
      <c r="F26" s="245">
        <f t="shared" si="7"/>
        <v>2823</v>
      </c>
      <c r="G26" s="245">
        <f t="shared" si="7"/>
        <v>113</v>
      </c>
      <c r="H26" s="245">
        <f t="shared" si="7"/>
        <v>2710</v>
      </c>
      <c r="I26" s="14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c r="IX26" s="124"/>
      <c r="IY26" s="124"/>
      <c r="IZ26" s="124"/>
      <c r="JA26" s="124"/>
      <c r="JB26" s="124"/>
      <c r="JC26" s="124"/>
      <c r="JD26" s="124"/>
      <c r="JE26" s="124"/>
      <c r="JF26" s="124"/>
      <c r="JG26" s="124"/>
      <c r="JH26" s="124"/>
    </row>
    <row r="27" spans="1:268" s="120" customFormat="1">
      <c r="A27" s="127">
        <v>1</v>
      </c>
      <c r="B27" s="128" t="s">
        <v>229</v>
      </c>
      <c r="C27" s="247">
        <f>'BM 17'!C90</f>
        <v>183</v>
      </c>
      <c r="D27" s="247">
        <f>+'BM 17'!C90</f>
        <v>183</v>
      </c>
      <c r="E27" s="247"/>
      <c r="F27" s="247">
        <f>+G27+H27</f>
        <v>183</v>
      </c>
      <c r="G27" s="248">
        <f>+'BM 17'!D91</f>
        <v>113</v>
      </c>
      <c r="H27" s="249">
        <f>+'BM 17'!I90</f>
        <v>70</v>
      </c>
      <c r="I27" s="138"/>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19"/>
      <c r="IP27" s="119"/>
      <c r="IQ27" s="119"/>
      <c r="IR27" s="119"/>
      <c r="IS27" s="119"/>
      <c r="IT27" s="119"/>
      <c r="IU27" s="119"/>
      <c r="IV27" s="119"/>
      <c r="IW27" s="119"/>
      <c r="IX27" s="119"/>
      <c r="IY27" s="119"/>
      <c r="IZ27" s="119"/>
      <c r="JA27" s="119"/>
      <c r="JB27" s="119"/>
      <c r="JC27" s="119"/>
      <c r="JD27" s="119"/>
      <c r="JE27" s="119"/>
      <c r="JF27" s="119"/>
      <c r="JG27" s="119"/>
      <c r="JH27" s="119"/>
    </row>
    <row r="28" spans="1:268" s="119" customFormat="1" ht="37.5">
      <c r="A28" s="134">
        <v>2</v>
      </c>
      <c r="B28" s="128" t="s">
        <v>92</v>
      </c>
      <c r="C28" s="247">
        <v>0</v>
      </c>
      <c r="D28" s="247"/>
      <c r="E28" s="247"/>
      <c r="F28" s="247"/>
      <c r="G28" s="248"/>
      <c r="H28" s="249"/>
      <c r="I28" s="138"/>
    </row>
    <row r="29" spans="1:268" s="120" customFormat="1" ht="22.5" customHeight="1">
      <c r="A29" s="127">
        <v>3</v>
      </c>
      <c r="B29" s="128" t="s">
        <v>238</v>
      </c>
      <c r="C29" s="247">
        <f>'BM 17'!C104</f>
        <v>2640</v>
      </c>
      <c r="D29" s="247">
        <f>'BM 17'!I104</f>
        <v>2640</v>
      </c>
      <c r="E29" s="247"/>
      <c r="F29" s="247">
        <f>+G29+H29</f>
        <v>2640</v>
      </c>
      <c r="G29" s="248">
        <f>+'BM 17'!D104</f>
        <v>0</v>
      </c>
      <c r="H29" s="249">
        <f>+'BM 17'!I104</f>
        <v>2640</v>
      </c>
      <c r="I29" s="138"/>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c r="IV29" s="119"/>
      <c r="IW29" s="119"/>
      <c r="IX29" s="119"/>
      <c r="IY29" s="119"/>
      <c r="IZ29" s="119"/>
      <c r="JA29" s="119"/>
      <c r="JB29" s="119"/>
      <c r="JC29" s="119"/>
      <c r="JD29" s="119"/>
      <c r="JE29" s="119"/>
      <c r="JF29" s="119"/>
      <c r="JG29" s="119"/>
      <c r="JH29" s="119"/>
    </row>
    <row r="30" spans="1:268" s="120" customFormat="1" ht="22.5" customHeight="1">
      <c r="A30" s="127">
        <v>4</v>
      </c>
      <c r="B30" s="128" t="s">
        <v>239</v>
      </c>
      <c r="C30" s="247">
        <f>'BM 17'!C111</f>
        <v>0</v>
      </c>
      <c r="D30" s="247">
        <f>'BM 17'!I111</f>
        <v>0</v>
      </c>
      <c r="E30" s="247"/>
      <c r="F30" s="247"/>
      <c r="G30" s="248"/>
      <c r="H30" s="249"/>
      <c r="I30" s="138"/>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c r="GH30" s="119"/>
      <c r="GI30" s="119"/>
      <c r="GJ30" s="119"/>
      <c r="GK30" s="119"/>
      <c r="GL30" s="119"/>
      <c r="GM30" s="119"/>
      <c r="GN30" s="119"/>
      <c r="GO30" s="119"/>
      <c r="GP30" s="119"/>
      <c r="GQ30" s="119"/>
      <c r="GR30" s="119"/>
      <c r="GS30" s="119"/>
      <c r="GT30" s="119"/>
      <c r="GU30" s="119"/>
      <c r="GV30" s="119"/>
      <c r="GW30" s="119"/>
      <c r="GX30" s="119"/>
      <c r="GY30" s="119"/>
      <c r="GZ30" s="119"/>
      <c r="HA30" s="119"/>
      <c r="HB30" s="119"/>
      <c r="HC30" s="119"/>
      <c r="HD30" s="119"/>
      <c r="HE30" s="119"/>
      <c r="HF30" s="119"/>
      <c r="HG30" s="119"/>
      <c r="HH30" s="119"/>
      <c r="HI30" s="119"/>
      <c r="HJ30" s="119"/>
      <c r="HK30" s="119"/>
      <c r="HL30" s="119"/>
      <c r="HM30" s="119"/>
      <c r="HN30" s="119"/>
      <c r="HO30" s="119"/>
      <c r="HP30" s="119"/>
      <c r="HQ30" s="119"/>
      <c r="HR30" s="119"/>
      <c r="HS30" s="119"/>
      <c r="HT30" s="119"/>
      <c r="HU30" s="119"/>
      <c r="HV30" s="119"/>
      <c r="HW30" s="119"/>
      <c r="HX30" s="119"/>
      <c r="HY30" s="119"/>
      <c r="HZ30" s="119"/>
      <c r="IA30" s="119"/>
      <c r="IB30" s="119"/>
      <c r="IC30" s="119"/>
      <c r="ID30" s="119"/>
      <c r="IE30" s="119"/>
      <c r="IF30" s="119"/>
      <c r="IG30" s="119"/>
      <c r="IH30" s="119"/>
      <c r="II30" s="119"/>
      <c r="IJ30" s="119"/>
      <c r="IK30" s="119"/>
      <c r="IL30" s="119"/>
      <c r="IM30" s="119"/>
      <c r="IN30" s="119"/>
      <c r="IO30" s="119"/>
      <c r="IP30" s="119"/>
      <c r="IQ30" s="119"/>
      <c r="IR30" s="119"/>
      <c r="IS30" s="119"/>
      <c r="IT30" s="119"/>
      <c r="IU30" s="119"/>
      <c r="IV30" s="119"/>
      <c r="IW30" s="119"/>
      <c r="IX30" s="119"/>
      <c r="IY30" s="119"/>
      <c r="IZ30" s="119"/>
      <c r="JA30" s="119"/>
      <c r="JB30" s="119"/>
      <c r="JC30" s="119"/>
      <c r="JD30" s="119"/>
      <c r="JE30" s="119"/>
      <c r="JF30" s="119"/>
      <c r="JG30" s="119"/>
      <c r="JH30" s="119"/>
    </row>
    <row r="31" spans="1:268" s="136" customFormat="1" ht="24.75" customHeight="1">
      <c r="A31" s="121" t="s">
        <v>83</v>
      </c>
      <c r="B31" s="122" t="s">
        <v>93</v>
      </c>
      <c r="C31" s="245"/>
      <c r="D31" s="245"/>
      <c r="E31" s="245"/>
      <c r="F31" s="245"/>
      <c r="G31" s="248"/>
      <c r="H31" s="243"/>
      <c r="I31" s="14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c r="IT31" s="135"/>
      <c r="IU31" s="135"/>
      <c r="IV31" s="135"/>
      <c r="IW31" s="135"/>
      <c r="IX31" s="135"/>
      <c r="IY31" s="135"/>
      <c r="IZ31" s="135"/>
      <c r="JA31" s="135"/>
      <c r="JB31" s="135"/>
      <c r="JC31" s="135"/>
      <c r="JD31" s="135"/>
      <c r="JE31" s="135"/>
      <c r="JF31" s="135"/>
      <c r="JG31" s="135"/>
      <c r="JH31" s="135"/>
    </row>
    <row r="32" spans="1:268" s="136" customFormat="1" ht="23.25" customHeight="1">
      <c r="A32" s="761" t="s">
        <v>84</v>
      </c>
      <c r="B32" s="762" t="s">
        <v>94</v>
      </c>
      <c r="C32" s="763"/>
      <c r="D32" s="763"/>
      <c r="E32" s="763"/>
      <c r="F32" s="763"/>
      <c r="G32" s="764"/>
      <c r="H32" s="765"/>
      <c r="I32" s="145"/>
      <c r="J32" s="135"/>
      <c r="K32" s="132"/>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c r="IW32" s="135"/>
      <c r="IX32" s="135"/>
      <c r="IY32" s="135"/>
      <c r="IZ32" s="135"/>
      <c r="JA32" s="135"/>
      <c r="JB32" s="135"/>
      <c r="JC32" s="135"/>
      <c r="JD32" s="135"/>
      <c r="JE32" s="135"/>
      <c r="JF32" s="135"/>
      <c r="JG32" s="135"/>
      <c r="JH32" s="135"/>
    </row>
  </sheetData>
  <mergeCells count="11">
    <mergeCell ref="I15:I18"/>
    <mergeCell ref="F1:H1"/>
    <mergeCell ref="A2:H2"/>
    <mergeCell ref="A3:H3"/>
    <mergeCell ref="A4:H4"/>
    <mergeCell ref="A6:A7"/>
    <mergeCell ref="B6:B7"/>
    <mergeCell ref="C6:C7"/>
    <mergeCell ref="D6:D7"/>
    <mergeCell ref="E6:E7"/>
    <mergeCell ref="F6:H6"/>
  </mergeCells>
  <printOptions horizontalCentered="1"/>
  <pageMargins left="0.36" right="0" top="0.69" bottom="0.35" header="0" footer="0"/>
  <pageSetup paperSize="9" scale="95" orientation="landscape" r:id="rId1"/>
  <headerFooter alignWithMargins="0">
    <oddFooter>&amp;C&amp;".VnTime,Italic"&amp;8</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P88"/>
  <sheetViews>
    <sheetView zoomScale="85" zoomScaleNormal="85" zoomScaleSheetLayoutView="75" workbookViewId="0">
      <pane xSplit="2" ySplit="7" topLeftCell="C8" activePane="bottomRight" state="frozen"/>
      <selection pane="topRight" activeCell="C1" sqref="C1"/>
      <selection pane="bottomLeft" activeCell="A8" sqref="A8"/>
      <selection pane="bottomRight" activeCell="D10" sqref="D10"/>
    </sheetView>
  </sheetViews>
  <sheetFormatPr defaultColWidth="8.88671875" defaultRowHeight="15"/>
  <cols>
    <col min="1" max="1" width="4.5546875" style="22" customWidth="1"/>
    <col min="2" max="2" width="34.5546875" style="24" customWidth="1"/>
    <col min="3" max="6" width="12.109375" style="210" customWidth="1"/>
    <col min="7" max="8" width="12.109375" style="35" customWidth="1"/>
    <col min="9" max="9" width="15.88671875" style="48" customWidth="1"/>
    <col min="10" max="10" width="11.33203125" style="42" customWidth="1"/>
    <col min="11" max="11" width="9.44140625" style="42" bestFit="1" customWidth="1"/>
    <col min="12" max="14" width="8.88671875" style="42"/>
    <col min="15" max="15" width="8" style="42" customWidth="1"/>
    <col min="16" max="16" width="11.88671875" style="42" customWidth="1"/>
    <col min="17" max="16384" width="8.88671875" style="42"/>
  </cols>
  <sheetData>
    <row r="1" spans="1:16" s="24" customFormat="1" ht="18.75" customHeight="1">
      <c r="A1" s="10"/>
      <c r="B1" s="60"/>
      <c r="C1" s="55"/>
      <c r="D1" s="55"/>
      <c r="E1" s="55"/>
      <c r="F1" s="55"/>
      <c r="G1" s="802" t="s">
        <v>96</v>
      </c>
      <c r="H1" s="802"/>
      <c r="I1" s="71"/>
    </row>
    <row r="2" spans="1:16" s="24" customFormat="1" ht="24" customHeight="1">
      <c r="A2" s="803" t="s">
        <v>272</v>
      </c>
      <c r="B2" s="803"/>
      <c r="C2" s="803"/>
      <c r="D2" s="803"/>
      <c r="E2" s="803"/>
      <c r="F2" s="803"/>
      <c r="G2" s="803"/>
      <c r="H2" s="803"/>
      <c r="I2" s="71"/>
    </row>
    <row r="3" spans="1:16" s="24" customFormat="1" ht="21" hidden="1" customHeight="1">
      <c r="A3" s="804" t="str">
        <f>'BM 15'!A3:H3</f>
        <v>(Kèm theo Nghị quyết số: 176/NQ-HĐND ngày 20/12/2021 của HĐND huyện Ia Pa)</v>
      </c>
      <c r="B3" s="804"/>
      <c r="C3" s="804"/>
      <c r="D3" s="804"/>
      <c r="E3" s="804"/>
      <c r="F3" s="804"/>
      <c r="G3" s="804"/>
      <c r="H3" s="804"/>
      <c r="I3" s="71"/>
    </row>
    <row r="4" spans="1:16" s="24" customFormat="1" ht="18" customHeight="1">
      <c r="A4" s="804" t="str">
        <f>'BM 15'!A4:H4</f>
        <v>(Kèm theo Tờ trình số       /TTr-UBND ngày      /9/2025 của UBND xã Ia Hrung)</v>
      </c>
      <c r="B4" s="804"/>
      <c r="C4" s="804"/>
      <c r="D4" s="804"/>
      <c r="E4" s="804"/>
      <c r="F4" s="804"/>
      <c r="G4" s="804"/>
      <c r="H4" s="804"/>
      <c r="I4" s="72"/>
    </row>
    <row r="5" spans="1:16" s="24" customFormat="1" ht="19.5" customHeight="1">
      <c r="A5" s="61"/>
      <c r="B5" s="11"/>
      <c r="C5" s="202"/>
      <c r="D5" s="202"/>
      <c r="E5" s="202"/>
      <c r="F5" s="202"/>
      <c r="G5" s="805" t="s">
        <v>71</v>
      </c>
      <c r="H5" s="805"/>
      <c r="I5" s="71"/>
    </row>
    <row r="6" spans="1:16" s="62" customFormat="1" ht="37.5" customHeight="1">
      <c r="A6" s="806" t="s">
        <v>72</v>
      </c>
      <c r="B6" s="806" t="s">
        <v>73</v>
      </c>
      <c r="C6" s="807" t="s">
        <v>240</v>
      </c>
      <c r="D6" s="807"/>
      <c r="E6" s="807" t="s">
        <v>269</v>
      </c>
      <c r="F6" s="807"/>
      <c r="G6" s="806" t="s">
        <v>270</v>
      </c>
      <c r="H6" s="806"/>
      <c r="I6" s="92"/>
      <c r="J6" s="93"/>
      <c r="K6" s="63"/>
      <c r="L6" s="63"/>
    </row>
    <row r="7" spans="1:16" s="65" customFormat="1" ht="27.75" customHeight="1">
      <c r="A7" s="806"/>
      <c r="B7" s="806"/>
      <c r="C7" s="64" t="s">
        <v>271</v>
      </c>
      <c r="D7" s="203" t="s">
        <v>97</v>
      </c>
      <c r="E7" s="64" t="s">
        <v>271</v>
      </c>
      <c r="F7" s="203" t="s">
        <v>97</v>
      </c>
      <c r="G7" s="64" t="s">
        <v>271</v>
      </c>
      <c r="H7" s="64" t="s">
        <v>97</v>
      </c>
      <c r="I7" s="94"/>
      <c r="J7" s="95"/>
      <c r="K7" s="66"/>
    </row>
    <row r="8" spans="1:16" s="68" customFormat="1" ht="17.25" customHeight="1">
      <c r="A8" s="67" t="s">
        <v>74</v>
      </c>
      <c r="B8" s="67" t="s">
        <v>75</v>
      </c>
      <c r="C8" s="226">
        <v>1</v>
      </c>
      <c r="D8" s="226">
        <v>2</v>
      </c>
      <c r="E8" s="226">
        <v>3</v>
      </c>
      <c r="F8" s="226">
        <v>4</v>
      </c>
      <c r="G8" s="226">
        <v>5</v>
      </c>
      <c r="H8" s="226">
        <v>6</v>
      </c>
      <c r="I8" s="96"/>
      <c r="J8" s="69"/>
      <c r="K8" s="69"/>
    </row>
    <row r="9" spans="1:16" s="43" customFormat="1" ht="21" customHeight="1">
      <c r="A9" s="12"/>
      <c r="B9" s="13" t="s">
        <v>98</v>
      </c>
      <c r="C9" s="204">
        <f t="shared" ref="C9:H9" si="0">C10+C59+C60</f>
        <v>24728</v>
      </c>
      <c r="D9" s="204">
        <f t="shared" si="0"/>
        <v>22927.3</v>
      </c>
      <c r="E9" s="204">
        <f t="shared" si="0"/>
        <v>24728</v>
      </c>
      <c r="F9" s="204">
        <f t="shared" si="0"/>
        <v>22927.3</v>
      </c>
      <c r="G9" s="204">
        <f t="shared" si="0"/>
        <v>0</v>
      </c>
      <c r="H9" s="204">
        <f t="shared" si="0"/>
        <v>0</v>
      </c>
      <c r="I9" s="97"/>
      <c r="J9" s="98"/>
    </row>
    <row r="10" spans="1:16" s="44" customFormat="1">
      <c r="A10" s="229" t="s">
        <v>76</v>
      </c>
      <c r="B10" s="230" t="s">
        <v>273</v>
      </c>
      <c r="C10" s="231">
        <f t="shared" ref="C10:H10" si="1">C11+C17+C23+C28+C35+C38+C39+C44+C45+C50+C53+C54+C48+C49</f>
        <v>6791</v>
      </c>
      <c r="D10" s="231">
        <f t="shared" si="1"/>
        <v>4990.3</v>
      </c>
      <c r="E10" s="231">
        <f t="shared" si="1"/>
        <v>6791</v>
      </c>
      <c r="F10" s="231">
        <f>F11+F17+F23+F28+F35+F38+F39+F44+F45+F50+F53+F54+F48+F49</f>
        <v>4990.3</v>
      </c>
      <c r="G10" s="231">
        <f t="shared" si="1"/>
        <v>0</v>
      </c>
      <c r="H10" s="231">
        <f t="shared" si="1"/>
        <v>0</v>
      </c>
      <c r="I10" s="99"/>
      <c r="J10" s="100"/>
      <c r="P10" s="1"/>
    </row>
    <row r="11" spans="1:16" s="44" customFormat="1" ht="15" customHeight="1">
      <c r="A11" s="14">
        <v>1</v>
      </c>
      <c r="B11" s="15" t="s">
        <v>99</v>
      </c>
      <c r="C11" s="205">
        <f>SUM(C12:C14)</f>
        <v>0</v>
      </c>
      <c r="D11" s="205">
        <f>SUM(D12:D14)</f>
        <v>0</v>
      </c>
      <c r="E11" s="205">
        <f>SUM(E12:E14)</f>
        <v>0</v>
      </c>
      <c r="F11" s="205">
        <f>SUM(F12:F14)</f>
        <v>0</v>
      </c>
      <c r="G11" s="39"/>
      <c r="H11" s="39"/>
      <c r="I11" s="99">
        <f>F10+F61+F65-409</f>
        <v>20129.3</v>
      </c>
      <c r="J11" s="100"/>
      <c r="K11" s="201"/>
    </row>
    <row r="12" spans="1:16" s="45" customFormat="1" ht="15.75">
      <c r="A12" s="16" t="s">
        <v>100</v>
      </c>
      <c r="B12" s="17" t="s">
        <v>101</v>
      </c>
      <c r="C12" s="56"/>
      <c r="D12" s="56"/>
      <c r="E12" s="56">
        <f t="shared" ref="E12:F59" si="2">C12</f>
        <v>0</v>
      </c>
      <c r="F12" s="56">
        <f t="shared" si="2"/>
        <v>0</v>
      </c>
      <c r="G12" s="232">
        <f t="shared" ref="G12:H59" si="3">E12-C12</f>
        <v>0</v>
      </c>
      <c r="H12" s="232">
        <f t="shared" si="3"/>
        <v>0</v>
      </c>
      <c r="I12" s="74">
        <v>832</v>
      </c>
    </row>
    <row r="13" spans="1:16" s="45" customFormat="1">
      <c r="A13" s="16" t="s">
        <v>102</v>
      </c>
      <c r="B13" s="17" t="s">
        <v>103</v>
      </c>
      <c r="C13" s="56"/>
      <c r="D13" s="56"/>
      <c r="E13" s="56">
        <f t="shared" si="2"/>
        <v>0</v>
      </c>
      <c r="F13" s="56">
        <f t="shared" si="2"/>
        <v>0</v>
      </c>
      <c r="G13" s="232">
        <f t="shared" si="3"/>
        <v>0</v>
      </c>
      <c r="H13" s="232">
        <f t="shared" si="3"/>
        <v>0</v>
      </c>
      <c r="I13" s="582">
        <f>I11-I12</f>
        <v>19297.3</v>
      </c>
    </row>
    <row r="14" spans="1:16" s="45" customFormat="1">
      <c r="A14" s="16" t="s">
        <v>104</v>
      </c>
      <c r="B14" s="17" t="s">
        <v>105</v>
      </c>
      <c r="C14" s="56"/>
      <c r="D14" s="56"/>
      <c r="E14" s="56">
        <f t="shared" si="2"/>
        <v>0</v>
      </c>
      <c r="F14" s="56">
        <f t="shared" si="2"/>
        <v>0</v>
      </c>
      <c r="G14" s="232">
        <f t="shared" si="3"/>
        <v>0</v>
      </c>
      <c r="H14" s="232">
        <f t="shared" si="3"/>
        <v>0</v>
      </c>
      <c r="I14" s="75"/>
    </row>
    <row r="15" spans="1:16" s="45" customFormat="1" hidden="1">
      <c r="A15" s="16">
        <v>0</v>
      </c>
      <c r="B15" s="17" t="s">
        <v>106</v>
      </c>
      <c r="C15" s="205"/>
      <c r="D15" s="205"/>
      <c r="E15" s="56">
        <f t="shared" si="2"/>
        <v>0</v>
      </c>
      <c r="F15" s="56">
        <f t="shared" si="2"/>
        <v>0</v>
      </c>
      <c r="G15" s="232">
        <f t="shared" si="3"/>
        <v>0</v>
      </c>
      <c r="H15" s="232">
        <f t="shared" si="3"/>
        <v>0</v>
      </c>
      <c r="I15" s="75"/>
    </row>
    <row r="16" spans="1:16" s="45" customFormat="1" hidden="1">
      <c r="A16" s="16">
        <v>0</v>
      </c>
      <c r="B16" s="17" t="s">
        <v>107</v>
      </c>
      <c r="C16" s="205"/>
      <c r="D16" s="205"/>
      <c r="E16" s="56">
        <f t="shared" si="2"/>
        <v>0</v>
      </c>
      <c r="F16" s="56">
        <f t="shared" si="2"/>
        <v>0</v>
      </c>
      <c r="G16" s="232">
        <f t="shared" si="3"/>
        <v>0</v>
      </c>
      <c r="H16" s="232">
        <f t="shared" si="3"/>
        <v>0</v>
      </c>
      <c r="I16" s="75"/>
    </row>
    <row r="17" spans="1:9" s="44" customFormat="1">
      <c r="A17" s="14">
        <v>2</v>
      </c>
      <c r="B17" s="15" t="s">
        <v>108</v>
      </c>
      <c r="C17" s="205">
        <f>SUM(C18:C20)</f>
        <v>0</v>
      </c>
      <c r="D17" s="205">
        <f>SUM(D18:D20)</f>
        <v>0</v>
      </c>
      <c r="E17" s="56">
        <f t="shared" si="2"/>
        <v>0</v>
      </c>
      <c r="F17" s="56">
        <f t="shared" si="2"/>
        <v>0</v>
      </c>
      <c r="G17" s="232">
        <f t="shared" si="3"/>
        <v>0</v>
      </c>
      <c r="H17" s="232">
        <f t="shared" si="3"/>
        <v>0</v>
      </c>
      <c r="I17" s="73"/>
    </row>
    <row r="18" spans="1:9" s="45" customFormat="1">
      <c r="A18" s="16" t="s">
        <v>100</v>
      </c>
      <c r="B18" s="17" t="s">
        <v>101</v>
      </c>
      <c r="C18" s="56"/>
      <c r="D18" s="56"/>
      <c r="E18" s="56">
        <f t="shared" si="2"/>
        <v>0</v>
      </c>
      <c r="F18" s="56">
        <f t="shared" si="2"/>
        <v>0</v>
      </c>
      <c r="G18" s="232">
        <f t="shared" si="3"/>
        <v>0</v>
      </c>
      <c r="H18" s="232">
        <f t="shared" si="3"/>
        <v>0</v>
      </c>
      <c r="I18" s="75"/>
    </row>
    <row r="19" spans="1:9" s="45" customFormat="1">
      <c r="A19" s="16" t="s">
        <v>102</v>
      </c>
      <c r="B19" s="17" t="s">
        <v>103</v>
      </c>
      <c r="C19" s="56"/>
      <c r="D19" s="56"/>
      <c r="E19" s="56">
        <f t="shared" si="2"/>
        <v>0</v>
      </c>
      <c r="F19" s="56">
        <f t="shared" si="2"/>
        <v>0</v>
      </c>
      <c r="G19" s="232">
        <f t="shared" si="3"/>
        <v>0</v>
      </c>
      <c r="H19" s="232">
        <f t="shared" si="3"/>
        <v>0</v>
      </c>
      <c r="I19" s="75"/>
    </row>
    <row r="20" spans="1:9" s="45" customFormat="1">
      <c r="A20" s="16" t="s">
        <v>104</v>
      </c>
      <c r="B20" s="17" t="s">
        <v>105</v>
      </c>
      <c r="C20" s="56"/>
      <c r="D20" s="56"/>
      <c r="E20" s="56">
        <f t="shared" si="2"/>
        <v>0</v>
      </c>
      <c r="F20" s="56">
        <f t="shared" si="2"/>
        <v>0</v>
      </c>
      <c r="G20" s="232">
        <f t="shared" si="3"/>
        <v>0</v>
      </c>
      <c r="H20" s="232">
        <f t="shared" si="3"/>
        <v>0</v>
      </c>
      <c r="I20" s="75"/>
    </row>
    <row r="21" spans="1:9" s="45" customFormat="1" hidden="1">
      <c r="A21" s="16">
        <v>0</v>
      </c>
      <c r="B21" s="18" t="s">
        <v>106</v>
      </c>
      <c r="C21" s="205"/>
      <c r="D21" s="205"/>
      <c r="E21" s="56">
        <f t="shared" si="2"/>
        <v>0</v>
      </c>
      <c r="F21" s="56">
        <f t="shared" si="2"/>
        <v>0</v>
      </c>
      <c r="G21" s="232">
        <f t="shared" si="3"/>
        <v>0</v>
      </c>
      <c r="H21" s="232">
        <f t="shared" si="3"/>
        <v>0</v>
      </c>
      <c r="I21" s="75"/>
    </row>
    <row r="22" spans="1:9" s="45" customFormat="1" hidden="1">
      <c r="A22" s="16">
        <v>0</v>
      </c>
      <c r="B22" s="18" t="s">
        <v>107</v>
      </c>
      <c r="C22" s="205"/>
      <c r="D22" s="205"/>
      <c r="E22" s="56">
        <f t="shared" si="2"/>
        <v>0</v>
      </c>
      <c r="F22" s="56">
        <f t="shared" si="2"/>
        <v>0</v>
      </c>
      <c r="G22" s="232">
        <f t="shared" si="3"/>
        <v>0</v>
      </c>
      <c r="H22" s="232">
        <f t="shared" si="3"/>
        <v>0</v>
      </c>
      <c r="I22" s="75"/>
    </row>
    <row r="23" spans="1:9" s="44" customFormat="1">
      <c r="A23" s="14">
        <v>3</v>
      </c>
      <c r="B23" s="15" t="s">
        <v>109</v>
      </c>
      <c r="C23" s="205">
        <f>SUM(C24:C25)</f>
        <v>0</v>
      </c>
      <c r="D23" s="205">
        <f>SUM(D24:D25)</f>
        <v>0</v>
      </c>
      <c r="E23" s="56">
        <f t="shared" si="2"/>
        <v>0</v>
      </c>
      <c r="F23" s="56">
        <f t="shared" si="2"/>
        <v>0</v>
      </c>
      <c r="G23" s="232">
        <f t="shared" si="3"/>
        <v>0</v>
      </c>
      <c r="H23" s="232">
        <f t="shared" si="3"/>
        <v>0</v>
      </c>
      <c r="I23" s="73"/>
    </row>
    <row r="24" spans="1:9" s="45" customFormat="1" hidden="1">
      <c r="A24" s="16" t="s">
        <v>100</v>
      </c>
      <c r="B24" s="17" t="s">
        <v>101</v>
      </c>
      <c r="C24" s="56"/>
      <c r="D24" s="56"/>
      <c r="E24" s="56">
        <f t="shared" si="2"/>
        <v>0</v>
      </c>
      <c r="F24" s="56">
        <f t="shared" si="2"/>
        <v>0</v>
      </c>
      <c r="G24" s="232">
        <f t="shared" si="3"/>
        <v>0</v>
      </c>
      <c r="H24" s="232">
        <f t="shared" si="3"/>
        <v>0</v>
      </c>
      <c r="I24" s="75"/>
    </row>
    <row r="25" spans="1:9" s="45" customFormat="1" hidden="1">
      <c r="A25" s="16" t="s">
        <v>102</v>
      </c>
      <c r="B25" s="17" t="s">
        <v>103</v>
      </c>
      <c r="C25" s="56"/>
      <c r="D25" s="56"/>
      <c r="E25" s="56">
        <f t="shared" si="2"/>
        <v>0</v>
      </c>
      <c r="F25" s="56">
        <f t="shared" si="2"/>
        <v>0</v>
      </c>
      <c r="G25" s="232">
        <f t="shared" si="3"/>
        <v>0</v>
      </c>
      <c r="H25" s="232">
        <f t="shared" si="3"/>
        <v>0</v>
      </c>
      <c r="I25" s="76"/>
    </row>
    <row r="26" spans="1:9" s="45" customFormat="1" hidden="1">
      <c r="A26" s="16">
        <v>0</v>
      </c>
      <c r="B26" s="18" t="s">
        <v>106</v>
      </c>
      <c r="C26" s="205"/>
      <c r="D26" s="205"/>
      <c r="E26" s="56">
        <f t="shared" si="2"/>
        <v>0</v>
      </c>
      <c r="F26" s="56">
        <f t="shared" si="2"/>
        <v>0</v>
      </c>
      <c r="G26" s="232">
        <f t="shared" si="3"/>
        <v>0</v>
      </c>
      <c r="H26" s="232">
        <f t="shared" si="3"/>
        <v>0</v>
      </c>
      <c r="I26" s="75"/>
    </row>
    <row r="27" spans="1:9" s="45" customFormat="1" hidden="1">
      <c r="A27" s="16">
        <v>0</v>
      </c>
      <c r="B27" s="18" t="s">
        <v>110</v>
      </c>
      <c r="C27" s="205"/>
      <c r="D27" s="205"/>
      <c r="E27" s="56">
        <f t="shared" si="2"/>
        <v>0</v>
      </c>
      <c r="F27" s="56">
        <f t="shared" si="2"/>
        <v>0</v>
      </c>
      <c r="G27" s="232">
        <f t="shared" si="3"/>
        <v>0</v>
      </c>
      <c r="H27" s="232">
        <f t="shared" si="3"/>
        <v>0</v>
      </c>
      <c r="I27" s="75"/>
    </row>
    <row r="28" spans="1:9" s="44" customFormat="1" ht="28.5">
      <c r="A28" s="14">
        <v>4</v>
      </c>
      <c r="B28" s="15" t="s">
        <v>274</v>
      </c>
      <c r="C28" s="205">
        <f>SUM(C29:C34)</f>
        <v>1225</v>
      </c>
      <c r="D28" s="205">
        <f>SUM(D29:D34)</f>
        <v>367.5</v>
      </c>
      <c r="E28" s="205">
        <f t="shared" si="2"/>
        <v>1225</v>
      </c>
      <c r="F28" s="205">
        <f t="shared" si="2"/>
        <v>367.5</v>
      </c>
      <c r="G28" s="476">
        <f t="shared" si="3"/>
        <v>0</v>
      </c>
      <c r="H28" s="476">
        <f t="shared" si="3"/>
        <v>0</v>
      </c>
      <c r="I28" s="73"/>
    </row>
    <row r="29" spans="1:9" s="45" customFormat="1">
      <c r="A29" s="16" t="s">
        <v>100</v>
      </c>
      <c r="B29" s="17" t="s">
        <v>101</v>
      </c>
      <c r="C29" s="56">
        <f>426+208+92+499</f>
        <v>1225</v>
      </c>
      <c r="D29" s="56">
        <f>C29*30%</f>
        <v>367.5</v>
      </c>
      <c r="E29" s="56">
        <f t="shared" si="2"/>
        <v>1225</v>
      </c>
      <c r="F29" s="56">
        <f t="shared" si="2"/>
        <v>367.5</v>
      </c>
      <c r="G29" s="232">
        <f t="shared" si="3"/>
        <v>0</v>
      </c>
      <c r="H29" s="232">
        <f t="shared" si="3"/>
        <v>0</v>
      </c>
      <c r="I29" s="77"/>
    </row>
    <row r="30" spans="1:9" s="45" customFormat="1">
      <c r="A30" s="16" t="s">
        <v>102</v>
      </c>
      <c r="B30" s="17" t="s">
        <v>103</v>
      </c>
      <c r="C30" s="56"/>
      <c r="D30" s="56"/>
      <c r="E30" s="56">
        <f t="shared" si="2"/>
        <v>0</v>
      </c>
      <c r="F30" s="56">
        <f t="shared" si="2"/>
        <v>0</v>
      </c>
      <c r="G30" s="232">
        <f t="shared" si="3"/>
        <v>0</v>
      </c>
      <c r="H30" s="232">
        <f t="shared" si="3"/>
        <v>0</v>
      </c>
      <c r="I30" s="76"/>
    </row>
    <row r="31" spans="1:9" s="45" customFormat="1" ht="15.75">
      <c r="A31" s="16" t="s">
        <v>104</v>
      </c>
      <c r="B31" s="17" t="s">
        <v>111</v>
      </c>
      <c r="C31" s="56"/>
      <c r="D31" s="56">
        <f>C31</f>
        <v>0</v>
      </c>
      <c r="E31" s="56">
        <f t="shared" si="2"/>
        <v>0</v>
      </c>
      <c r="F31" s="56">
        <f t="shared" si="2"/>
        <v>0</v>
      </c>
      <c r="G31" s="232">
        <f t="shared" si="3"/>
        <v>0</v>
      </c>
      <c r="H31" s="232">
        <f t="shared" si="3"/>
        <v>0</v>
      </c>
      <c r="I31" s="78"/>
    </row>
    <row r="32" spans="1:9" s="45" customFormat="1" ht="15.75">
      <c r="A32" s="16" t="s">
        <v>112</v>
      </c>
      <c r="B32" s="17" t="s">
        <v>105</v>
      </c>
      <c r="C32" s="56"/>
      <c r="D32" s="56"/>
      <c r="E32" s="56">
        <f t="shared" si="2"/>
        <v>0</v>
      </c>
      <c r="F32" s="56">
        <f t="shared" si="2"/>
        <v>0</v>
      </c>
      <c r="G32" s="232">
        <f t="shared" si="3"/>
        <v>0</v>
      </c>
      <c r="H32" s="232">
        <f t="shared" si="3"/>
        <v>0</v>
      </c>
      <c r="I32" s="78"/>
    </row>
    <row r="33" spans="1:10" s="45" customFormat="1" hidden="1">
      <c r="A33" s="19">
        <v>0</v>
      </c>
      <c r="B33" s="18" t="s">
        <v>106</v>
      </c>
      <c r="C33" s="205"/>
      <c r="D33" s="56">
        <v>0</v>
      </c>
      <c r="E33" s="56">
        <f t="shared" si="2"/>
        <v>0</v>
      </c>
      <c r="F33" s="56">
        <f t="shared" si="2"/>
        <v>0</v>
      </c>
      <c r="G33" s="232">
        <f t="shared" si="3"/>
        <v>0</v>
      </c>
      <c r="H33" s="232">
        <f t="shared" si="3"/>
        <v>0</v>
      </c>
      <c r="I33" s="75"/>
    </row>
    <row r="34" spans="1:10" s="45" customFormat="1" ht="18.75" customHeight="1">
      <c r="A34" s="16" t="s">
        <v>113</v>
      </c>
      <c r="B34" s="18" t="s">
        <v>114</v>
      </c>
      <c r="C34" s="56"/>
      <c r="D34" s="56">
        <v>0</v>
      </c>
      <c r="E34" s="56">
        <f t="shared" si="2"/>
        <v>0</v>
      </c>
      <c r="F34" s="56">
        <f t="shared" si="2"/>
        <v>0</v>
      </c>
      <c r="G34" s="232">
        <f t="shared" si="3"/>
        <v>0</v>
      </c>
      <c r="H34" s="232">
        <f t="shared" si="3"/>
        <v>0</v>
      </c>
      <c r="I34" s="75"/>
    </row>
    <row r="35" spans="1:10" s="44" customFormat="1" ht="21.75" customHeight="1">
      <c r="A35" s="14">
        <v>5</v>
      </c>
      <c r="B35" s="15" t="s">
        <v>115</v>
      </c>
      <c r="C35" s="205">
        <f>SUM(C36:C37)</f>
        <v>0</v>
      </c>
      <c r="D35" s="205">
        <f>SUM(D36:D37)</f>
        <v>0</v>
      </c>
      <c r="E35" s="56">
        <f t="shared" si="2"/>
        <v>0</v>
      </c>
      <c r="F35" s="56">
        <f t="shared" si="2"/>
        <v>0</v>
      </c>
      <c r="G35" s="232">
        <f t="shared" si="3"/>
        <v>0</v>
      </c>
      <c r="H35" s="232">
        <f t="shared" si="3"/>
        <v>0</v>
      </c>
      <c r="I35" s="73"/>
      <c r="J35" s="46"/>
    </row>
    <row r="36" spans="1:10" s="45" customFormat="1" ht="30" hidden="1">
      <c r="A36" s="16" t="s">
        <v>100</v>
      </c>
      <c r="B36" s="17" t="s">
        <v>116</v>
      </c>
      <c r="C36" s="56"/>
      <c r="D36" s="56"/>
      <c r="E36" s="56">
        <f t="shared" si="2"/>
        <v>0</v>
      </c>
      <c r="F36" s="56">
        <f t="shared" si="2"/>
        <v>0</v>
      </c>
      <c r="G36" s="232">
        <f t="shared" si="3"/>
        <v>0</v>
      </c>
      <c r="H36" s="232">
        <f t="shared" si="3"/>
        <v>0</v>
      </c>
      <c r="I36" s="75"/>
    </row>
    <row r="37" spans="1:10" s="45" customFormat="1" ht="30" hidden="1">
      <c r="A37" s="16" t="s">
        <v>102</v>
      </c>
      <c r="B37" s="17" t="s">
        <v>201</v>
      </c>
      <c r="C37" s="56">
        <v>0</v>
      </c>
      <c r="D37" s="217"/>
      <c r="E37" s="56">
        <f t="shared" si="2"/>
        <v>0</v>
      </c>
      <c r="F37" s="56">
        <f t="shared" si="2"/>
        <v>0</v>
      </c>
      <c r="G37" s="232">
        <f t="shared" si="3"/>
        <v>0</v>
      </c>
      <c r="H37" s="232">
        <f t="shared" si="3"/>
        <v>0</v>
      </c>
      <c r="I37" s="80" t="e">
        <f>+#REF!-D37</f>
        <v>#REF!</v>
      </c>
    </row>
    <row r="38" spans="1:10" s="44" customFormat="1">
      <c r="A38" s="14">
        <v>6</v>
      </c>
      <c r="B38" s="15" t="s">
        <v>117</v>
      </c>
      <c r="C38" s="205">
        <f>478+181+247+982</f>
        <v>1888</v>
      </c>
      <c r="D38" s="218">
        <f>C38</f>
        <v>1888</v>
      </c>
      <c r="E38" s="56">
        <f t="shared" si="2"/>
        <v>1888</v>
      </c>
      <c r="F38" s="56">
        <f t="shared" si="2"/>
        <v>1888</v>
      </c>
      <c r="G38" s="232">
        <f t="shared" si="3"/>
        <v>0</v>
      </c>
      <c r="H38" s="232">
        <f t="shared" si="3"/>
        <v>0</v>
      </c>
      <c r="I38" s="79"/>
    </row>
    <row r="39" spans="1:10" s="44" customFormat="1">
      <c r="A39" s="14">
        <v>7</v>
      </c>
      <c r="B39" s="15" t="s">
        <v>118</v>
      </c>
      <c r="C39" s="218">
        <f>SUM(C40:C42)</f>
        <v>122</v>
      </c>
      <c r="D39" s="218">
        <f>SUM(D40:D42)</f>
        <v>122</v>
      </c>
      <c r="E39" s="56">
        <f t="shared" si="2"/>
        <v>122</v>
      </c>
      <c r="F39" s="56">
        <f t="shared" si="2"/>
        <v>122</v>
      </c>
      <c r="G39" s="232">
        <f t="shared" si="3"/>
        <v>0</v>
      </c>
      <c r="H39" s="232">
        <f t="shared" si="3"/>
        <v>0</v>
      </c>
      <c r="I39" s="73"/>
    </row>
    <row r="40" spans="1:10" s="45" customFormat="1">
      <c r="A40" s="16" t="s">
        <v>100</v>
      </c>
      <c r="B40" s="17" t="s">
        <v>119</v>
      </c>
      <c r="C40" s="56"/>
      <c r="D40" s="217"/>
      <c r="E40" s="56">
        <f t="shared" si="2"/>
        <v>0</v>
      </c>
      <c r="F40" s="56">
        <f t="shared" si="2"/>
        <v>0</v>
      </c>
      <c r="G40" s="232">
        <f t="shared" si="3"/>
        <v>0</v>
      </c>
      <c r="H40" s="232">
        <f t="shared" si="3"/>
        <v>0</v>
      </c>
      <c r="I40" s="82"/>
    </row>
    <row r="41" spans="1:10" s="45" customFormat="1">
      <c r="A41" s="16" t="s">
        <v>102</v>
      </c>
      <c r="B41" s="17" t="s">
        <v>120</v>
      </c>
      <c r="C41" s="56"/>
      <c r="D41" s="217"/>
      <c r="E41" s="56">
        <f t="shared" si="2"/>
        <v>0</v>
      </c>
      <c r="F41" s="56">
        <f t="shared" si="2"/>
        <v>0</v>
      </c>
      <c r="G41" s="232">
        <f t="shared" si="3"/>
        <v>0</v>
      </c>
      <c r="H41" s="232">
        <f t="shared" si="3"/>
        <v>0</v>
      </c>
      <c r="I41" s="82"/>
    </row>
    <row r="42" spans="1:10" s="45" customFormat="1">
      <c r="A42" s="16" t="s">
        <v>104</v>
      </c>
      <c r="B42" s="17" t="s">
        <v>121</v>
      </c>
      <c r="C42" s="56">
        <f>30+37+8+47</f>
        <v>122</v>
      </c>
      <c r="D42" s="217">
        <f>C42</f>
        <v>122</v>
      </c>
      <c r="E42" s="56">
        <f t="shared" si="2"/>
        <v>122</v>
      </c>
      <c r="F42" s="56">
        <f t="shared" si="2"/>
        <v>122</v>
      </c>
      <c r="G42" s="232">
        <f t="shared" si="3"/>
        <v>0</v>
      </c>
      <c r="H42" s="232">
        <f t="shared" si="3"/>
        <v>0</v>
      </c>
      <c r="I42" s="75"/>
    </row>
    <row r="43" spans="1:10" s="45" customFormat="1" ht="31.5">
      <c r="A43" s="16"/>
      <c r="B43" s="111" t="s">
        <v>228</v>
      </c>
      <c r="C43" s="56"/>
      <c r="D43" s="217"/>
      <c r="E43" s="56">
        <f t="shared" si="2"/>
        <v>0</v>
      </c>
      <c r="F43" s="56">
        <f t="shared" si="2"/>
        <v>0</v>
      </c>
      <c r="G43" s="232">
        <f t="shared" si="3"/>
        <v>0</v>
      </c>
      <c r="H43" s="232">
        <f t="shared" si="3"/>
        <v>0</v>
      </c>
      <c r="I43" s="82"/>
    </row>
    <row r="44" spans="1:10" s="44" customFormat="1">
      <c r="A44" s="14">
        <v>8</v>
      </c>
      <c r="B44" s="15" t="s">
        <v>122</v>
      </c>
      <c r="C44" s="205">
        <f>1146+696+813+198</f>
        <v>2853</v>
      </c>
      <c r="D44" s="218">
        <f>C44*70%</f>
        <v>1997.1</v>
      </c>
      <c r="E44" s="56">
        <f t="shared" si="2"/>
        <v>2853</v>
      </c>
      <c r="F44" s="56">
        <f t="shared" si="2"/>
        <v>1997.1</v>
      </c>
      <c r="G44" s="232">
        <f t="shared" si="3"/>
        <v>0</v>
      </c>
      <c r="H44" s="232">
        <f t="shared" si="3"/>
        <v>0</v>
      </c>
      <c r="I44" s="83"/>
    </row>
    <row r="45" spans="1:10" s="44" customFormat="1" ht="15.75">
      <c r="A45" s="14">
        <v>9</v>
      </c>
      <c r="B45" s="15" t="s">
        <v>123</v>
      </c>
      <c r="C45" s="205">
        <f>SUM(C46:C47)</f>
        <v>0</v>
      </c>
      <c r="D45" s="218">
        <f>SUM(D46:D47)</f>
        <v>0</v>
      </c>
      <c r="E45" s="56">
        <f t="shared" si="2"/>
        <v>0</v>
      </c>
      <c r="F45" s="56">
        <f t="shared" si="2"/>
        <v>0</v>
      </c>
      <c r="G45" s="232">
        <f t="shared" si="3"/>
        <v>0</v>
      </c>
      <c r="H45" s="232">
        <f t="shared" si="3"/>
        <v>0</v>
      </c>
      <c r="I45" s="78"/>
    </row>
    <row r="46" spans="1:10" s="45" customFormat="1">
      <c r="A46" s="16" t="s">
        <v>100</v>
      </c>
      <c r="B46" s="17" t="s">
        <v>124</v>
      </c>
      <c r="C46" s="56"/>
      <c r="D46" s="217">
        <v>0</v>
      </c>
      <c r="E46" s="56">
        <f t="shared" si="2"/>
        <v>0</v>
      </c>
      <c r="F46" s="56">
        <f t="shared" si="2"/>
        <v>0</v>
      </c>
      <c r="G46" s="232">
        <f t="shared" si="3"/>
        <v>0</v>
      </c>
      <c r="H46" s="232">
        <f t="shared" si="3"/>
        <v>0</v>
      </c>
      <c r="I46" s="75"/>
    </row>
    <row r="47" spans="1:10" s="45" customFormat="1">
      <c r="A47" s="16" t="s">
        <v>102</v>
      </c>
      <c r="B47" s="17" t="s">
        <v>125</v>
      </c>
      <c r="C47" s="56"/>
      <c r="D47" s="217"/>
      <c r="E47" s="56">
        <f t="shared" si="2"/>
        <v>0</v>
      </c>
      <c r="F47" s="56">
        <f t="shared" si="2"/>
        <v>0</v>
      </c>
      <c r="G47" s="232">
        <f t="shared" si="3"/>
        <v>0</v>
      </c>
      <c r="H47" s="232">
        <f t="shared" si="3"/>
        <v>0</v>
      </c>
      <c r="I47" s="76"/>
    </row>
    <row r="48" spans="1:10" s="44" customFormat="1">
      <c r="A48" s="20">
        <v>10</v>
      </c>
      <c r="B48" s="21" t="s">
        <v>126</v>
      </c>
      <c r="C48" s="205">
        <f>173+9+10+99</f>
        <v>291</v>
      </c>
      <c r="D48" s="218">
        <f>C48*70%</f>
        <v>203.7</v>
      </c>
      <c r="E48" s="56">
        <f t="shared" si="2"/>
        <v>291</v>
      </c>
      <c r="F48" s="56">
        <f t="shared" si="2"/>
        <v>203.7</v>
      </c>
      <c r="G48" s="232">
        <f t="shared" si="3"/>
        <v>0</v>
      </c>
      <c r="H48" s="232">
        <f t="shared" si="3"/>
        <v>0</v>
      </c>
      <c r="I48" s="77"/>
    </row>
    <row r="49" spans="1:12" s="44" customFormat="1">
      <c r="A49" s="20">
        <v>11</v>
      </c>
      <c r="B49" s="21" t="s">
        <v>127</v>
      </c>
      <c r="C49" s="205"/>
      <c r="D49" s="218"/>
      <c r="E49" s="56">
        <f t="shared" si="2"/>
        <v>0</v>
      </c>
      <c r="F49" s="56">
        <f t="shared" si="2"/>
        <v>0</v>
      </c>
      <c r="G49" s="232">
        <f t="shared" si="3"/>
        <v>0</v>
      </c>
      <c r="H49" s="232">
        <f t="shared" si="3"/>
        <v>0</v>
      </c>
      <c r="I49" s="73"/>
    </row>
    <row r="50" spans="1:12" s="44" customFormat="1">
      <c r="A50" s="14">
        <v>12</v>
      </c>
      <c r="B50" s="15" t="s">
        <v>128</v>
      </c>
      <c r="C50" s="205">
        <f>SUM(C51:C52)</f>
        <v>0</v>
      </c>
      <c r="D50" s="205">
        <f>SUM(D51:D52)</f>
        <v>0</v>
      </c>
      <c r="E50" s="56">
        <f t="shared" si="2"/>
        <v>0</v>
      </c>
      <c r="F50" s="56">
        <f t="shared" si="2"/>
        <v>0</v>
      </c>
      <c r="G50" s="232">
        <f t="shared" si="3"/>
        <v>0</v>
      </c>
      <c r="H50" s="232">
        <f t="shared" si="3"/>
        <v>0</v>
      </c>
      <c r="I50" s="73"/>
    </row>
    <row r="51" spans="1:12" s="45" customFormat="1">
      <c r="A51" s="16" t="s">
        <v>100</v>
      </c>
      <c r="B51" s="17" t="s">
        <v>129</v>
      </c>
      <c r="C51" s="56"/>
      <c r="D51" s="56"/>
      <c r="E51" s="56">
        <f t="shared" si="2"/>
        <v>0</v>
      </c>
      <c r="F51" s="56">
        <f t="shared" si="2"/>
        <v>0</v>
      </c>
      <c r="G51" s="232">
        <f t="shared" si="3"/>
        <v>0</v>
      </c>
      <c r="H51" s="232">
        <f t="shared" si="3"/>
        <v>0</v>
      </c>
      <c r="I51" s="75"/>
    </row>
    <row r="52" spans="1:12" s="45" customFormat="1">
      <c r="A52" s="16" t="s">
        <v>102</v>
      </c>
      <c r="B52" s="17" t="s">
        <v>130</v>
      </c>
      <c r="C52" s="56"/>
      <c r="D52" s="56"/>
      <c r="E52" s="56">
        <f t="shared" si="2"/>
        <v>0</v>
      </c>
      <c r="F52" s="56">
        <f t="shared" si="2"/>
        <v>0</v>
      </c>
      <c r="G52" s="232">
        <f t="shared" si="3"/>
        <v>0</v>
      </c>
      <c r="H52" s="232">
        <f t="shared" si="3"/>
        <v>0</v>
      </c>
      <c r="I52" s="75"/>
    </row>
    <row r="53" spans="1:12" s="44" customFormat="1" ht="24" customHeight="1">
      <c r="A53" s="14">
        <v>13</v>
      </c>
      <c r="B53" s="15" t="s">
        <v>131</v>
      </c>
      <c r="C53" s="205">
        <f>26+5+2+53</f>
        <v>86</v>
      </c>
      <c r="D53" s="205">
        <f>26+5+2+53</f>
        <v>86</v>
      </c>
      <c r="E53" s="205">
        <f t="shared" si="2"/>
        <v>86</v>
      </c>
      <c r="F53" s="205">
        <f t="shared" si="2"/>
        <v>86</v>
      </c>
      <c r="G53" s="476">
        <f t="shared" si="3"/>
        <v>0</v>
      </c>
      <c r="H53" s="476">
        <f t="shared" si="3"/>
        <v>0</v>
      </c>
      <c r="I53" s="77"/>
    </row>
    <row r="54" spans="1:12" s="44" customFormat="1" ht="14.25">
      <c r="A54" s="14">
        <v>14</v>
      </c>
      <c r="B54" s="15" t="s">
        <v>132</v>
      </c>
      <c r="C54" s="205">
        <f>C55+C58</f>
        <v>326</v>
      </c>
      <c r="D54" s="205">
        <f>C54</f>
        <v>326</v>
      </c>
      <c r="E54" s="205">
        <f t="shared" si="2"/>
        <v>326</v>
      </c>
      <c r="F54" s="205">
        <f t="shared" si="2"/>
        <v>326</v>
      </c>
      <c r="G54" s="476">
        <f t="shared" si="3"/>
        <v>0</v>
      </c>
      <c r="H54" s="476">
        <f t="shared" si="3"/>
        <v>0</v>
      </c>
      <c r="I54" s="73"/>
    </row>
    <row r="55" spans="1:12" s="45" customFormat="1">
      <c r="A55" s="16" t="s">
        <v>100</v>
      </c>
      <c r="B55" s="17" t="s">
        <v>133</v>
      </c>
      <c r="C55" s="56"/>
      <c r="D55" s="56">
        <f>D56+D57</f>
        <v>0</v>
      </c>
      <c r="E55" s="56">
        <f t="shared" si="2"/>
        <v>0</v>
      </c>
      <c r="F55" s="56">
        <f t="shared" si="2"/>
        <v>0</v>
      </c>
      <c r="G55" s="232">
        <f t="shared" si="3"/>
        <v>0</v>
      </c>
      <c r="H55" s="232">
        <f t="shared" si="3"/>
        <v>0</v>
      </c>
      <c r="I55" s="75"/>
    </row>
    <row r="56" spans="1:12" s="45" customFormat="1">
      <c r="A56" s="16">
        <v>0</v>
      </c>
      <c r="B56" s="17" t="s">
        <v>134</v>
      </c>
      <c r="C56" s="56"/>
      <c r="D56" s="56"/>
      <c r="E56" s="56">
        <f t="shared" si="2"/>
        <v>0</v>
      </c>
      <c r="F56" s="56">
        <f t="shared" si="2"/>
        <v>0</v>
      </c>
      <c r="G56" s="232">
        <f t="shared" si="3"/>
        <v>0</v>
      </c>
      <c r="H56" s="232">
        <f t="shared" si="3"/>
        <v>0</v>
      </c>
      <c r="I56" s="75"/>
    </row>
    <row r="57" spans="1:12" s="45" customFormat="1" ht="35.25" customHeight="1">
      <c r="A57" s="16">
        <v>0</v>
      </c>
      <c r="B57" s="17" t="s">
        <v>202</v>
      </c>
      <c r="C57" s="56"/>
      <c r="D57" s="40">
        <f>+C57</f>
        <v>0</v>
      </c>
      <c r="E57" s="56">
        <f t="shared" si="2"/>
        <v>0</v>
      </c>
      <c r="F57" s="56">
        <f t="shared" si="2"/>
        <v>0</v>
      </c>
      <c r="G57" s="232">
        <f t="shared" si="3"/>
        <v>0</v>
      </c>
      <c r="H57" s="232">
        <f t="shared" si="3"/>
        <v>0</v>
      </c>
      <c r="I57" s="80"/>
      <c r="J57" s="800"/>
      <c r="K57" s="800"/>
    </row>
    <row r="58" spans="1:12" s="45" customFormat="1" ht="15.75">
      <c r="A58" s="16" t="s">
        <v>102</v>
      </c>
      <c r="B58" s="17" t="s">
        <v>230</v>
      </c>
      <c r="C58" s="40">
        <f>293+9+16+8</f>
        <v>326</v>
      </c>
      <c r="D58" s="40">
        <f>+C58</f>
        <v>326</v>
      </c>
      <c r="E58" s="56">
        <f t="shared" si="2"/>
        <v>326</v>
      </c>
      <c r="F58" s="56">
        <f t="shared" si="2"/>
        <v>326</v>
      </c>
      <c r="G58" s="232">
        <f t="shared" si="3"/>
        <v>0</v>
      </c>
      <c r="H58" s="232">
        <f t="shared" si="3"/>
        <v>0</v>
      </c>
      <c r="I58" s="81"/>
      <c r="J58" s="59"/>
      <c r="K58" s="59"/>
    </row>
    <row r="59" spans="1:12" s="44" customFormat="1" ht="15.75">
      <c r="A59" s="233" t="s">
        <v>80</v>
      </c>
      <c r="B59" s="234" t="s">
        <v>760</v>
      </c>
      <c r="C59" s="205">
        <f>456+862+491+437</f>
        <v>2246</v>
      </c>
      <c r="D59" s="727">
        <f>+C59</f>
        <v>2246</v>
      </c>
      <c r="E59" s="205">
        <f t="shared" si="2"/>
        <v>2246</v>
      </c>
      <c r="F59" s="205">
        <f t="shared" si="2"/>
        <v>2246</v>
      </c>
      <c r="G59" s="232">
        <f t="shared" si="3"/>
        <v>0</v>
      </c>
      <c r="H59" s="232">
        <f t="shared" si="3"/>
        <v>0</v>
      </c>
      <c r="I59" s="73"/>
      <c r="J59" s="41"/>
      <c r="K59" s="41"/>
      <c r="L59" s="47"/>
    </row>
    <row r="60" spans="1:12" s="44" customFormat="1">
      <c r="A60" s="233" t="s">
        <v>83</v>
      </c>
      <c r="B60" s="234" t="s">
        <v>275</v>
      </c>
      <c r="C60" s="205">
        <f t="shared" ref="C60:H60" si="4">C61+C62</f>
        <v>15691</v>
      </c>
      <c r="D60" s="205">
        <f t="shared" si="4"/>
        <v>15691</v>
      </c>
      <c r="E60" s="205">
        <f t="shared" si="4"/>
        <v>15691</v>
      </c>
      <c r="F60" s="205">
        <f t="shared" si="4"/>
        <v>15691</v>
      </c>
      <c r="G60" s="205">
        <f t="shared" si="4"/>
        <v>0</v>
      </c>
      <c r="H60" s="205">
        <f t="shared" si="4"/>
        <v>0</v>
      </c>
      <c r="I60" s="73"/>
      <c r="J60" s="41"/>
      <c r="K60" s="41"/>
      <c r="L60" s="47"/>
    </row>
    <row r="61" spans="1:12" s="45" customFormat="1">
      <c r="A61" s="235">
        <v>1</v>
      </c>
      <c r="B61" s="236" t="s">
        <v>185</v>
      </c>
      <c r="C61" s="56">
        <f>4714+4677+3452+2705</f>
        <v>15548</v>
      </c>
      <c r="D61" s="56">
        <f>4714+4677+3452+2705</f>
        <v>15548</v>
      </c>
      <c r="E61" s="56">
        <f>C61</f>
        <v>15548</v>
      </c>
      <c r="F61" s="56">
        <f>D61</f>
        <v>15548</v>
      </c>
      <c r="G61" s="232">
        <f>E61-C61</f>
        <v>0</v>
      </c>
      <c r="H61" s="232">
        <f>F61-D61</f>
        <v>0</v>
      </c>
      <c r="I61" s="75"/>
      <c r="J61" s="224"/>
      <c r="K61" s="224"/>
      <c r="L61" s="47"/>
    </row>
    <row r="62" spans="1:12" s="45" customFormat="1">
      <c r="A62" s="235">
        <v>2</v>
      </c>
      <c r="B62" s="236" t="s">
        <v>276</v>
      </c>
      <c r="C62" s="56">
        <f t="shared" ref="C62:H62" si="5">C63+C64+C65</f>
        <v>143</v>
      </c>
      <c r="D62" s="56">
        <f t="shared" si="5"/>
        <v>143</v>
      </c>
      <c r="E62" s="56">
        <f t="shared" si="5"/>
        <v>143</v>
      </c>
      <c r="F62" s="56">
        <f t="shared" si="5"/>
        <v>143</v>
      </c>
      <c r="G62" s="56">
        <f t="shared" si="5"/>
        <v>0</v>
      </c>
      <c r="H62" s="56">
        <f t="shared" si="5"/>
        <v>0</v>
      </c>
      <c r="I62" s="75"/>
      <c r="J62" s="224"/>
      <c r="K62" s="224"/>
      <c r="L62" s="47"/>
    </row>
    <row r="63" spans="1:12" s="45" customFormat="1">
      <c r="A63" s="235"/>
      <c r="B63" s="236" t="s">
        <v>277</v>
      </c>
      <c r="C63" s="56">
        <f>44+54+10+35</f>
        <v>143</v>
      </c>
      <c r="D63" s="56">
        <f>44+54+10+35</f>
        <v>143</v>
      </c>
      <c r="E63" s="56">
        <f t="shared" ref="E63:F65" si="6">C63</f>
        <v>143</v>
      </c>
      <c r="F63" s="56">
        <f t="shared" si="6"/>
        <v>143</v>
      </c>
      <c r="G63" s="232">
        <f t="shared" ref="G63:H65" si="7">E63-C63</f>
        <v>0</v>
      </c>
      <c r="H63" s="232">
        <f t="shared" si="7"/>
        <v>0</v>
      </c>
      <c r="I63" s="75"/>
      <c r="J63" s="224"/>
      <c r="K63" s="224"/>
      <c r="L63" s="47"/>
    </row>
    <row r="64" spans="1:12" s="45" customFormat="1">
      <c r="A64" s="235"/>
      <c r="B64" s="236" t="s">
        <v>278</v>
      </c>
      <c r="C64" s="56"/>
      <c r="D64" s="56">
        <f>C64</f>
        <v>0</v>
      </c>
      <c r="E64" s="56">
        <f t="shared" si="6"/>
        <v>0</v>
      </c>
      <c r="F64" s="56">
        <f t="shared" si="6"/>
        <v>0</v>
      </c>
      <c r="G64" s="232">
        <f t="shared" si="7"/>
        <v>0</v>
      </c>
      <c r="H64" s="232">
        <f t="shared" si="7"/>
        <v>0</v>
      </c>
      <c r="I64" s="75"/>
      <c r="J64" s="224"/>
      <c r="K64" s="224"/>
      <c r="L64" s="47"/>
    </row>
    <row r="65" spans="1:12" s="45" customFormat="1">
      <c r="A65" s="237"/>
      <c r="B65" s="238" t="s">
        <v>279</v>
      </c>
      <c r="C65" s="225"/>
      <c r="D65" s="225">
        <f>C65</f>
        <v>0</v>
      </c>
      <c r="E65" s="225">
        <f t="shared" si="6"/>
        <v>0</v>
      </c>
      <c r="F65" s="225">
        <f t="shared" si="6"/>
        <v>0</v>
      </c>
      <c r="G65" s="239">
        <f t="shared" si="7"/>
        <v>0</v>
      </c>
      <c r="H65" s="239">
        <f t="shared" si="7"/>
        <v>0</v>
      </c>
      <c r="I65" s="75"/>
      <c r="J65" s="224"/>
      <c r="K65" s="224"/>
      <c r="L65" s="47"/>
    </row>
    <row r="66" spans="1:12" ht="20.25" customHeight="1">
      <c r="A66" s="801" t="s">
        <v>196</v>
      </c>
      <c r="B66" s="801"/>
      <c r="C66" s="801"/>
      <c r="D66" s="801"/>
      <c r="E66" s="801"/>
      <c r="F66" s="801"/>
      <c r="G66" s="801"/>
      <c r="H66" s="801"/>
    </row>
    <row r="67" spans="1:12" s="48" customFormat="1" ht="20.25" customHeight="1">
      <c r="A67" s="25"/>
      <c r="B67" s="26" t="s">
        <v>135</v>
      </c>
      <c r="C67" s="206"/>
      <c r="D67" s="206"/>
      <c r="E67" s="206"/>
      <c r="F67" s="206"/>
      <c r="G67" s="34"/>
      <c r="H67" s="34"/>
    </row>
    <row r="68" spans="1:12" s="48" customFormat="1" ht="20.25" customHeight="1">
      <c r="A68" s="25"/>
      <c r="B68" s="27" t="s">
        <v>136</v>
      </c>
      <c r="C68" s="206"/>
      <c r="D68" s="206"/>
      <c r="E68" s="206"/>
      <c r="F68" s="206"/>
      <c r="G68" s="34"/>
      <c r="H68" s="34"/>
    </row>
    <row r="69" spans="1:12" s="48" customFormat="1" ht="20.25" customHeight="1">
      <c r="A69" s="25"/>
      <c r="B69" s="26" t="s">
        <v>137</v>
      </c>
      <c r="C69" s="206"/>
      <c r="D69" s="206"/>
      <c r="E69" s="206"/>
      <c r="F69" s="206"/>
      <c r="G69" s="34"/>
      <c r="H69" s="34"/>
    </row>
    <row r="70" spans="1:12" s="48" customFormat="1" ht="20.25" customHeight="1">
      <c r="A70" s="25"/>
      <c r="B70" s="28" t="s">
        <v>138</v>
      </c>
      <c r="C70" s="207"/>
      <c r="D70" s="207"/>
      <c r="E70" s="207"/>
      <c r="F70" s="207"/>
      <c r="G70" s="34"/>
      <c r="H70" s="34"/>
    </row>
    <row r="71" spans="1:12" s="48" customFormat="1" ht="20.25" customHeight="1">
      <c r="A71" s="25"/>
      <c r="B71" s="29" t="s">
        <v>139</v>
      </c>
      <c r="C71" s="207"/>
      <c r="D71" s="207"/>
      <c r="E71" s="207"/>
      <c r="F71" s="207"/>
      <c r="G71" s="34"/>
      <c r="H71" s="34"/>
    </row>
    <row r="72" spans="1:12" s="48" customFormat="1" ht="20.25" customHeight="1">
      <c r="A72" s="25"/>
      <c r="B72" s="28" t="s">
        <v>140</v>
      </c>
      <c r="C72" s="207"/>
      <c r="D72" s="207"/>
      <c r="E72" s="207"/>
      <c r="F72" s="207"/>
      <c r="G72" s="34"/>
      <c r="H72" s="34"/>
    </row>
    <row r="73" spans="1:12" s="48" customFormat="1" ht="20.25" customHeight="1">
      <c r="A73" s="30"/>
      <c r="B73" s="29" t="s">
        <v>141</v>
      </c>
      <c r="C73" s="207"/>
      <c r="D73" s="207"/>
      <c r="E73" s="207"/>
      <c r="F73" s="207"/>
      <c r="G73" s="34"/>
      <c r="H73" s="34"/>
    </row>
    <row r="74" spans="1:12" s="48" customFormat="1" ht="20.25" customHeight="1">
      <c r="A74" s="31"/>
      <c r="B74" s="26" t="s">
        <v>142</v>
      </c>
      <c r="C74" s="206"/>
      <c r="D74" s="206"/>
      <c r="E74" s="206"/>
      <c r="F74" s="206"/>
      <c r="G74" s="34"/>
      <c r="H74" s="34"/>
    </row>
    <row r="75" spans="1:12" s="48" customFormat="1" ht="20.25" customHeight="1">
      <c r="A75" s="31"/>
      <c r="B75" s="26" t="s">
        <v>143</v>
      </c>
      <c r="C75" s="206"/>
      <c r="D75" s="206"/>
      <c r="E75" s="206"/>
      <c r="F75" s="206"/>
      <c r="G75" s="34"/>
      <c r="H75" s="34"/>
    </row>
    <row r="76" spans="1:12" s="48" customFormat="1" ht="20.25" customHeight="1">
      <c r="A76" s="31"/>
      <c r="B76" s="26" t="s">
        <v>144</v>
      </c>
      <c r="C76" s="206"/>
      <c r="D76" s="206"/>
      <c r="E76" s="206"/>
      <c r="F76" s="206"/>
      <c r="G76" s="34"/>
      <c r="H76" s="34"/>
    </row>
    <row r="77" spans="1:12">
      <c r="A77" s="23"/>
      <c r="B77" s="11"/>
      <c r="C77" s="208"/>
      <c r="D77" s="208"/>
      <c r="E77" s="208"/>
      <c r="F77" s="208"/>
    </row>
    <row r="78" spans="1:12">
      <c r="A78" s="23"/>
      <c r="B78" s="11"/>
      <c r="C78" s="208"/>
      <c r="D78" s="208"/>
      <c r="E78" s="208"/>
      <c r="F78" s="208"/>
    </row>
    <row r="79" spans="1:12">
      <c r="A79" s="23"/>
      <c r="B79" s="11"/>
      <c r="C79" s="208"/>
      <c r="D79" s="208"/>
      <c r="E79" s="208"/>
      <c r="F79" s="208"/>
    </row>
    <row r="88" spans="3:4">
      <c r="C88" s="209"/>
      <c r="D88" s="209"/>
    </row>
  </sheetData>
  <mergeCells count="12">
    <mergeCell ref="J57:K57"/>
    <mergeCell ref="A66:H66"/>
    <mergeCell ref="G1:H1"/>
    <mergeCell ref="A2:H2"/>
    <mergeCell ref="A3:H3"/>
    <mergeCell ref="A4:H4"/>
    <mergeCell ref="G5:H5"/>
    <mergeCell ref="A6:A7"/>
    <mergeCell ref="B6:B7"/>
    <mergeCell ref="C6:D6"/>
    <mergeCell ref="E6:F6"/>
    <mergeCell ref="G6:H6"/>
  </mergeCells>
  <printOptions horizontalCentered="1"/>
  <pageMargins left="0.41" right="0.35" top="0.3" bottom="0.17" header="0.41" footer="0.2"/>
  <pageSetup paperSize="9" scale="99" fitToHeight="5" orientation="landscape" r:id="rId1"/>
  <headerFooter alignWithMargins="0">
    <oddFooter>&amp;C&amp;".VnTime,Italic"&amp;8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P88"/>
  <sheetViews>
    <sheetView zoomScale="85" zoomScaleNormal="85" zoomScaleSheetLayoutView="75" workbookViewId="0">
      <pane xSplit="2" ySplit="7" topLeftCell="C8" activePane="bottomRight" state="frozen"/>
      <selection pane="topRight" activeCell="C1" sqref="C1"/>
      <selection pane="bottomLeft" activeCell="A8" sqref="A8"/>
      <selection pane="bottomRight" activeCell="I13" sqref="I13"/>
    </sheetView>
  </sheetViews>
  <sheetFormatPr defaultColWidth="8.88671875" defaultRowHeight="15"/>
  <cols>
    <col min="1" max="1" width="4.5546875" style="22" customWidth="1"/>
    <col min="2" max="2" width="34.5546875" style="24" customWidth="1"/>
    <col min="3" max="6" width="12.109375" style="210" customWidth="1"/>
    <col min="7" max="7" width="10.33203125" style="35" customWidth="1"/>
    <col min="8" max="8" width="10.6640625" style="35" customWidth="1"/>
    <col min="9" max="9" width="15.88671875" style="48" customWidth="1"/>
    <col min="10" max="10" width="11.33203125" style="42" customWidth="1"/>
    <col min="11" max="11" width="9.44140625" style="42" bestFit="1" customWidth="1"/>
    <col min="12" max="14" width="8" style="42"/>
    <col min="15" max="15" width="8" style="42" customWidth="1"/>
    <col min="16" max="16" width="11.88671875" style="42" customWidth="1"/>
    <col min="17" max="16384" width="8.88671875" style="42"/>
  </cols>
  <sheetData>
    <row r="1" spans="1:16" s="24" customFormat="1" ht="18.75" customHeight="1">
      <c r="A1" s="10"/>
      <c r="B1" s="60"/>
      <c r="C1" s="55"/>
      <c r="D1" s="55"/>
      <c r="E1" s="55"/>
      <c r="F1" s="55"/>
      <c r="G1" s="802" t="s">
        <v>96</v>
      </c>
      <c r="H1" s="802"/>
      <c r="I1" s="71"/>
    </row>
    <row r="2" spans="1:16" s="24" customFormat="1" ht="24" customHeight="1">
      <c r="A2" s="803" t="s">
        <v>272</v>
      </c>
      <c r="B2" s="803"/>
      <c r="C2" s="803"/>
      <c r="D2" s="803"/>
      <c r="E2" s="803"/>
      <c r="F2" s="803"/>
      <c r="G2" s="803"/>
      <c r="H2" s="803"/>
      <c r="I2" s="71"/>
    </row>
    <row r="3" spans="1:16" s="24" customFormat="1" ht="21" hidden="1" customHeight="1">
      <c r="A3" s="804" t="str">
        <f>'BM 15'!A3:H3</f>
        <v>(Kèm theo Nghị quyết số: 176/NQ-HĐND ngày 20/12/2021 của HĐND huyện Ia Pa)</v>
      </c>
      <c r="B3" s="804"/>
      <c r="C3" s="804"/>
      <c r="D3" s="804"/>
      <c r="E3" s="804"/>
      <c r="F3" s="804"/>
      <c r="G3" s="804"/>
      <c r="H3" s="804"/>
      <c r="I3" s="71"/>
    </row>
    <row r="4" spans="1:16" s="24" customFormat="1" ht="18" customHeight="1">
      <c r="A4" s="804" t="str">
        <f>'BM 15'!A4:H4</f>
        <v>(Kèm theo Tờ trình số       /TTr-UBND ngày      /9/2025 của UBND xã Ia Hrung)</v>
      </c>
      <c r="B4" s="804"/>
      <c r="C4" s="804"/>
      <c r="D4" s="804"/>
      <c r="E4" s="804"/>
      <c r="F4" s="804"/>
      <c r="G4" s="804"/>
      <c r="H4" s="804"/>
      <c r="I4" s="72"/>
    </row>
    <row r="5" spans="1:16" s="24" customFormat="1" ht="19.5" customHeight="1">
      <c r="A5" s="61"/>
      <c r="B5" s="11"/>
      <c r="C5" s="202"/>
      <c r="D5" s="202"/>
      <c r="E5" s="202"/>
      <c r="F5" s="202"/>
      <c r="G5" s="808" t="s">
        <v>71</v>
      </c>
      <c r="H5" s="808"/>
      <c r="I5" s="71"/>
    </row>
    <row r="6" spans="1:16" s="62" customFormat="1" ht="37.5" customHeight="1">
      <c r="A6" s="806" t="s">
        <v>72</v>
      </c>
      <c r="B6" s="806" t="s">
        <v>73</v>
      </c>
      <c r="C6" s="807" t="s">
        <v>240</v>
      </c>
      <c r="D6" s="807"/>
      <c r="E6" s="807" t="s">
        <v>269</v>
      </c>
      <c r="F6" s="807"/>
      <c r="G6" s="806" t="s">
        <v>270</v>
      </c>
      <c r="H6" s="806"/>
      <c r="I6" s="92"/>
      <c r="J6" s="93"/>
      <c r="K6" s="63"/>
      <c r="L6" s="63"/>
    </row>
    <row r="7" spans="1:16" s="65" customFormat="1" ht="27.75" customHeight="1">
      <c r="A7" s="806"/>
      <c r="B7" s="806"/>
      <c r="C7" s="64" t="s">
        <v>271</v>
      </c>
      <c r="D7" s="203" t="s">
        <v>97</v>
      </c>
      <c r="E7" s="64" t="s">
        <v>271</v>
      </c>
      <c r="F7" s="203" t="s">
        <v>97</v>
      </c>
      <c r="G7" s="64" t="s">
        <v>271</v>
      </c>
      <c r="H7" s="64" t="s">
        <v>97</v>
      </c>
      <c r="I7" s="94"/>
      <c r="J7" s="95"/>
      <c r="K7" s="66"/>
    </row>
    <row r="8" spans="1:16" s="68" customFormat="1" ht="17.25" customHeight="1">
      <c r="A8" s="67" t="s">
        <v>74</v>
      </c>
      <c r="B8" s="67" t="s">
        <v>75</v>
      </c>
      <c r="C8" s="226">
        <v>1</v>
      </c>
      <c r="D8" s="226">
        <v>2</v>
      </c>
      <c r="E8" s="226">
        <v>3</v>
      </c>
      <c r="F8" s="226">
        <v>4</v>
      </c>
      <c r="G8" s="226">
        <v>5</v>
      </c>
      <c r="H8" s="226">
        <v>6</v>
      </c>
      <c r="I8" s="96"/>
      <c r="J8" s="69"/>
      <c r="K8" s="69"/>
    </row>
    <row r="9" spans="1:16" s="43" customFormat="1" ht="21" customHeight="1">
      <c r="A9" s="12"/>
      <c r="B9" s="13" t="s">
        <v>98</v>
      </c>
      <c r="C9" s="204">
        <f t="shared" ref="C9:H9" si="0">C10+C59+C60</f>
        <v>101698</v>
      </c>
      <c r="D9" s="204">
        <f t="shared" si="0"/>
        <v>97862</v>
      </c>
      <c r="E9" s="204">
        <f t="shared" si="0"/>
        <v>101698</v>
      </c>
      <c r="F9" s="204">
        <f t="shared" si="0"/>
        <v>97862</v>
      </c>
      <c r="G9" s="204">
        <f t="shared" si="0"/>
        <v>0</v>
      </c>
      <c r="H9" s="204">
        <f t="shared" si="0"/>
        <v>0</v>
      </c>
      <c r="I9" s="97"/>
      <c r="J9" s="98"/>
    </row>
    <row r="10" spans="1:16" s="44" customFormat="1">
      <c r="A10" s="229" t="s">
        <v>76</v>
      </c>
      <c r="B10" s="230" t="s">
        <v>273</v>
      </c>
      <c r="C10" s="231">
        <f t="shared" ref="C10:H10" si="1">C11+C17+C23+C28+C35+C38+C39+C44+C45+C50+C53+C54+C48+C49</f>
        <v>12862</v>
      </c>
      <c r="D10" s="231">
        <f t="shared" si="1"/>
        <v>9026</v>
      </c>
      <c r="E10" s="231">
        <f t="shared" si="1"/>
        <v>12862</v>
      </c>
      <c r="F10" s="231">
        <f>F11+F17+F23+F28+F35+F38+F39+F44+F45+F50+F53+F54+F48+F49</f>
        <v>9026</v>
      </c>
      <c r="G10" s="231">
        <f t="shared" si="1"/>
        <v>0</v>
      </c>
      <c r="H10" s="231">
        <f t="shared" si="1"/>
        <v>0</v>
      </c>
      <c r="I10" s="99"/>
      <c r="J10" s="100"/>
      <c r="P10" s="1"/>
    </row>
    <row r="11" spans="1:16" s="44" customFormat="1" ht="15" customHeight="1">
      <c r="A11" s="14">
        <v>1</v>
      </c>
      <c r="B11" s="15" t="s">
        <v>99</v>
      </c>
      <c r="C11" s="205">
        <f>SUM(C12:C14)</f>
        <v>0</v>
      </c>
      <c r="D11" s="205">
        <f>SUM(D12:D14)</f>
        <v>0</v>
      </c>
      <c r="E11" s="205">
        <f>SUM(E12:E14)</f>
        <v>0</v>
      </c>
      <c r="F11" s="205">
        <f>SUM(F12:F14)</f>
        <v>0</v>
      </c>
      <c r="G11" s="39"/>
      <c r="H11" s="39"/>
      <c r="I11" s="99">
        <f>F10+F61+F65-409</f>
        <v>94630</v>
      </c>
      <c r="J11" s="100"/>
      <c r="K11" s="201"/>
    </row>
    <row r="12" spans="1:16" s="45" customFormat="1" ht="15.75">
      <c r="A12" s="16" t="s">
        <v>100</v>
      </c>
      <c r="B12" s="17" t="s">
        <v>101</v>
      </c>
      <c r="C12" s="56"/>
      <c r="D12" s="56"/>
      <c r="E12" s="56">
        <f t="shared" ref="E12:E59" si="2">C12</f>
        <v>0</v>
      </c>
      <c r="F12" s="56">
        <f t="shared" ref="F12:F59" si="3">D12</f>
        <v>0</v>
      </c>
      <c r="G12" s="232">
        <f t="shared" ref="G12:G59" si="4">E12-C12</f>
        <v>0</v>
      </c>
      <c r="H12" s="232">
        <f t="shared" ref="H12:H59" si="5">F12-D12</f>
        <v>0</v>
      </c>
      <c r="I12" s="74">
        <v>832</v>
      </c>
    </row>
    <row r="13" spans="1:16" s="45" customFormat="1">
      <c r="A13" s="16" t="s">
        <v>102</v>
      </c>
      <c r="B13" s="17" t="s">
        <v>103</v>
      </c>
      <c r="C13" s="56"/>
      <c r="D13" s="56"/>
      <c r="E13" s="56">
        <f t="shared" si="2"/>
        <v>0</v>
      </c>
      <c r="F13" s="56">
        <f t="shared" si="3"/>
        <v>0</v>
      </c>
      <c r="G13" s="232">
        <f t="shared" si="4"/>
        <v>0</v>
      </c>
      <c r="H13" s="232">
        <f t="shared" si="5"/>
        <v>0</v>
      </c>
      <c r="I13" s="582">
        <f>I11-I12</f>
        <v>93798</v>
      </c>
    </row>
    <row r="14" spans="1:16" s="45" customFormat="1">
      <c r="A14" s="16" t="s">
        <v>104</v>
      </c>
      <c r="B14" s="17" t="s">
        <v>105</v>
      </c>
      <c r="C14" s="56"/>
      <c r="D14" s="56"/>
      <c r="E14" s="56">
        <f t="shared" si="2"/>
        <v>0</v>
      </c>
      <c r="F14" s="56">
        <f t="shared" si="3"/>
        <v>0</v>
      </c>
      <c r="G14" s="232">
        <f t="shared" si="4"/>
        <v>0</v>
      </c>
      <c r="H14" s="232">
        <f t="shared" si="5"/>
        <v>0</v>
      </c>
      <c r="I14" s="75"/>
    </row>
    <row r="15" spans="1:16" s="45" customFormat="1" hidden="1">
      <c r="A15" s="16">
        <v>0</v>
      </c>
      <c r="B15" s="17" t="s">
        <v>106</v>
      </c>
      <c r="C15" s="205"/>
      <c r="D15" s="205"/>
      <c r="E15" s="56">
        <f t="shared" si="2"/>
        <v>0</v>
      </c>
      <c r="F15" s="56">
        <f t="shared" si="3"/>
        <v>0</v>
      </c>
      <c r="G15" s="232">
        <f t="shared" si="4"/>
        <v>0</v>
      </c>
      <c r="H15" s="232">
        <f t="shared" si="5"/>
        <v>0</v>
      </c>
      <c r="I15" s="75"/>
    </row>
    <row r="16" spans="1:16" s="45" customFormat="1" hidden="1">
      <c r="A16" s="16">
        <v>0</v>
      </c>
      <c r="B16" s="17" t="s">
        <v>107</v>
      </c>
      <c r="C16" s="205"/>
      <c r="D16" s="205"/>
      <c r="E16" s="56">
        <f t="shared" si="2"/>
        <v>0</v>
      </c>
      <c r="F16" s="56">
        <f t="shared" si="3"/>
        <v>0</v>
      </c>
      <c r="G16" s="232">
        <f t="shared" si="4"/>
        <v>0</v>
      </c>
      <c r="H16" s="232">
        <f t="shared" si="5"/>
        <v>0</v>
      </c>
      <c r="I16" s="75"/>
    </row>
    <row r="17" spans="1:9" s="44" customFormat="1">
      <c r="A17" s="14">
        <v>2</v>
      </c>
      <c r="B17" s="15" t="s">
        <v>108</v>
      </c>
      <c r="C17" s="205">
        <f>SUM(C18:C20)</f>
        <v>0</v>
      </c>
      <c r="D17" s="205">
        <f>SUM(D18:D20)</f>
        <v>0</v>
      </c>
      <c r="E17" s="56">
        <f t="shared" si="2"/>
        <v>0</v>
      </c>
      <c r="F17" s="56">
        <f t="shared" si="3"/>
        <v>0</v>
      </c>
      <c r="G17" s="232">
        <f t="shared" si="4"/>
        <v>0</v>
      </c>
      <c r="H17" s="232">
        <f t="shared" si="5"/>
        <v>0</v>
      </c>
      <c r="I17" s="73"/>
    </row>
    <row r="18" spans="1:9" s="45" customFormat="1">
      <c r="A18" s="16" t="s">
        <v>100</v>
      </c>
      <c r="B18" s="17" t="s">
        <v>101</v>
      </c>
      <c r="C18" s="56"/>
      <c r="D18" s="56"/>
      <c r="E18" s="56">
        <f t="shared" si="2"/>
        <v>0</v>
      </c>
      <c r="F18" s="56">
        <f t="shared" si="3"/>
        <v>0</v>
      </c>
      <c r="G18" s="232">
        <f t="shared" si="4"/>
        <v>0</v>
      </c>
      <c r="H18" s="232">
        <f t="shared" si="5"/>
        <v>0</v>
      </c>
      <c r="I18" s="75"/>
    </row>
    <row r="19" spans="1:9" s="45" customFormat="1">
      <c r="A19" s="16" t="s">
        <v>102</v>
      </c>
      <c r="B19" s="17" t="s">
        <v>103</v>
      </c>
      <c r="C19" s="56"/>
      <c r="D19" s="56"/>
      <c r="E19" s="56">
        <f t="shared" si="2"/>
        <v>0</v>
      </c>
      <c r="F19" s="56">
        <f t="shared" si="3"/>
        <v>0</v>
      </c>
      <c r="G19" s="232">
        <f t="shared" si="4"/>
        <v>0</v>
      </c>
      <c r="H19" s="232">
        <f t="shared" si="5"/>
        <v>0</v>
      </c>
      <c r="I19" s="75"/>
    </row>
    <row r="20" spans="1:9" s="45" customFormat="1">
      <c r="A20" s="16" t="s">
        <v>104</v>
      </c>
      <c r="B20" s="17" t="s">
        <v>105</v>
      </c>
      <c r="C20" s="56"/>
      <c r="D20" s="56"/>
      <c r="E20" s="56">
        <f t="shared" si="2"/>
        <v>0</v>
      </c>
      <c r="F20" s="56">
        <f t="shared" si="3"/>
        <v>0</v>
      </c>
      <c r="G20" s="232">
        <f t="shared" si="4"/>
        <v>0</v>
      </c>
      <c r="H20" s="232">
        <f t="shared" si="5"/>
        <v>0</v>
      </c>
      <c r="I20" s="75"/>
    </row>
    <row r="21" spans="1:9" s="45" customFormat="1" hidden="1">
      <c r="A21" s="16">
        <v>0</v>
      </c>
      <c r="B21" s="18" t="s">
        <v>106</v>
      </c>
      <c r="C21" s="205"/>
      <c r="D21" s="205"/>
      <c r="E21" s="56">
        <f t="shared" si="2"/>
        <v>0</v>
      </c>
      <c r="F21" s="56">
        <f t="shared" si="3"/>
        <v>0</v>
      </c>
      <c r="G21" s="232">
        <f t="shared" si="4"/>
        <v>0</v>
      </c>
      <c r="H21" s="232">
        <f t="shared" si="5"/>
        <v>0</v>
      </c>
      <c r="I21" s="75"/>
    </row>
    <row r="22" spans="1:9" s="45" customFormat="1" hidden="1">
      <c r="A22" s="16">
        <v>0</v>
      </c>
      <c r="B22" s="18" t="s">
        <v>107</v>
      </c>
      <c r="C22" s="205"/>
      <c r="D22" s="205"/>
      <c r="E22" s="56">
        <f t="shared" si="2"/>
        <v>0</v>
      </c>
      <c r="F22" s="56">
        <f t="shared" si="3"/>
        <v>0</v>
      </c>
      <c r="G22" s="232">
        <f t="shared" si="4"/>
        <v>0</v>
      </c>
      <c r="H22" s="232">
        <f t="shared" si="5"/>
        <v>0</v>
      </c>
      <c r="I22" s="75"/>
    </row>
    <row r="23" spans="1:9" s="44" customFormat="1">
      <c r="A23" s="14">
        <v>3</v>
      </c>
      <c r="B23" s="15" t="s">
        <v>109</v>
      </c>
      <c r="C23" s="205">
        <f>SUM(C24:C25)</f>
        <v>0</v>
      </c>
      <c r="D23" s="205">
        <f>SUM(D24:D25)</f>
        <v>0</v>
      </c>
      <c r="E23" s="56">
        <f t="shared" si="2"/>
        <v>0</v>
      </c>
      <c r="F23" s="56">
        <f t="shared" si="3"/>
        <v>0</v>
      </c>
      <c r="G23" s="232">
        <f t="shared" si="4"/>
        <v>0</v>
      </c>
      <c r="H23" s="232">
        <f t="shared" si="5"/>
        <v>0</v>
      </c>
      <c r="I23" s="73"/>
    </row>
    <row r="24" spans="1:9" s="45" customFormat="1" hidden="1">
      <c r="A24" s="16" t="s">
        <v>100</v>
      </c>
      <c r="B24" s="17" t="s">
        <v>101</v>
      </c>
      <c r="C24" s="56"/>
      <c r="D24" s="56"/>
      <c r="E24" s="56">
        <f t="shared" si="2"/>
        <v>0</v>
      </c>
      <c r="F24" s="56">
        <f t="shared" si="3"/>
        <v>0</v>
      </c>
      <c r="G24" s="232">
        <f t="shared" si="4"/>
        <v>0</v>
      </c>
      <c r="H24" s="232">
        <f t="shared" si="5"/>
        <v>0</v>
      </c>
      <c r="I24" s="75"/>
    </row>
    <row r="25" spans="1:9" s="45" customFormat="1" hidden="1">
      <c r="A25" s="16" t="s">
        <v>102</v>
      </c>
      <c r="B25" s="17" t="s">
        <v>103</v>
      </c>
      <c r="C25" s="56"/>
      <c r="D25" s="56"/>
      <c r="E25" s="56">
        <f t="shared" si="2"/>
        <v>0</v>
      </c>
      <c r="F25" s="56">
        <f t="shared" si="3"/>
        <v>0</v>
      </c>
      <c r="G25" s="232">
        <f t="shared" si="4"/>
        <v>0</v>
      </c>
      <c r="H25" s="232">
        <f t="shared" si="5"/>
        <v>0</v>
      </c>
      <c r="I25" s="76"/>
    </row>
    <row r="26" spans="1:9" s="45" customFormat="1" hidden="1">
      <c r="A26" s="16">
        <v>0</v>
      </c>
      <c r="B26" s="18" t="s">
        <v>106</v>
      </c>
      <c r="C26" s="205"/>
      <c r="D26" s="205"/>
      <c r="E26" s="56">
        <f t="shared" si="2"/>
        <v>0</v>
      </c>
      <c r="F26" s="56">
        <f t="shared" si="3"/>
        <v>0</v>
      </c>
      <c r="G26" s="232">
        <f t="shared" si="4"/>
        <v>0</v>
      </c>
      <c r="H26" s="232">
        <f t="shared" si="5"/>
        <v>0</v>
      </c>
      <c r="I26" s="75"/>
    </row>
    <row r="27" spans="1:9" s="45" customFormat="1" hidden="1">
      <c r="A27" s="16">
        <v>0</v>
      </c>
      <c r="B27" s="18" t="s">
        <v>110</v>
      </c>
      <c r="C27" s="205"/>
      <c r="D27" s="205"/>
      <c r="E27" s="56">
        <f t="shared" si="2"/>
        <v>0</v>
      </c>
      <c r="F27" s="56">
        <f t="shared" si="3"/>
        <v>0</v>
      </c>
      <c r="G27" s="232">
        <f t="shared" si="4"/>
        <v>0</v>
      </c>
      <c r="H27" s="232">
        <f t="shared" si="5"/>
        <v>0</v>
      </c>
      <c r="I27" s="75"/>
    </row>
    <row r="28" spans="1:9" s="44" customFormat="1" ht="28.5">
      <c r="A28" s="14">
        <v>4</v>
      </c>
      <c r="B28" s="15" t="s">
        <v>274</v>
      </c>
      <c r="C28" s="205">
        <f>SUM(C29:C34)</f>
        <v>1542</v>
      </c>
      <c r="D28" s="205">
        <f>SUM(D29:D34)</f>
        <v>492</v>
      </c>
      <c r="E28" s="205">
        <f t="shared" si="2"/>
        <v>1542</v>
      </c>
      <c r="F28" s="205">
        <f t="shared" si="3"/>
        <v>492</v>
      </c>
      <c r="G28" s="476">
        <f t="shared" si="4"/>
        <v>0</v>
      </c>
      <c r="H28" s="476">
        <f t="shared" si="5"/>
        <v>0</v>
      </c>
      <c r="I28" s="73"/>
    </row>
    <row r="29" spans="1:9" s="45" customFormat="1">
      <c r="A29" s="16" t="s">
        <v>100</v>
      </c>
      <c r="B29" s="17" t="s">
        <v>101</v>
      </c>
      <c r="C29" s="56">
        <v>1500</v>
      </c>
      <c r="D29" s="56">
        <f>C29*30%</f>
        <v>450</v>
      </c>
      <c r="E29" s="56">
        <f t="shared" si="2"/>
        <v>1500</v>
      </c>
      <c r="F29" s="56">
        <f t="shared" si="3"/>
        <v>450</v>
      </c>
      <c r="G29" s="232">
        <f t="shared" si="4"/>
        <v>0</v>
      </c>
      <c r="H29" s="232">
        <f t="shared" si="5"/>
        <v>0</v>
      </c>
      <c r="I29" s="77"/>
    </row>
    <row r="30" spans="1:9" s="45" customFormat="1">
      <c r="A30" s="16" t="s">
        <v>102</v>
      </c>
      <c r="B30" s="17" t="s">
        <v>103</v>
      </c>
      <c r="C30" s="56"/>
      <c r="D30" s="56"/>
      <c r="E30" s="56">
        <f t="shared" si="2"/>
        <v>0</v>
      </c>
      <c r="F30" s="56">
        <f t="shared" si="3"/>
        <v>0</v>
      </c>
      <c r="G30" s="232">
        <f t="shared" si="4"/>
        <v>0</v>
      </c>
      <c r="H30" s="232">
        <f t="shared" si="5"/>
        <v>0</v>
      </c>
      <c r="I30" s="76"/>
    </row>
    <row r="31" spans="1:9" s="45" customFormat="1" ht="15.75">
      <c r="A31" s="16" t="s">
        <v>104</v>
      </c>
      <c r="B31" s="17" t="s">
        <v>111</v>
      </c>
      <c r="C31" s="56">
        <v>42</v>
      </c>
      <c r="D31" s="56">
        <f>C31</f>
        <v>42</v>
      </c>
      <c r="E31" s="56">
        <f t="shared" si="2"/>
        <v>42</v>
      </c>
      <c r="F31" s="56">
        <f t="shared" si="3"/>
        <v>42</v>
      </c>
      <c r="G31" s="232">
        <f t="shared" si="4"/>
        <v>0</v>
      </c>
      <c r="H31" s="232">
        <f t="shared" si="5"/>
        <v>0</v>
      </c>
      <c r="I31" s="78"/>
    </row>
    <row r="32" spans="1:9" s="45" customFormat="1" ht="15.75">
      <c r="A32" s="16" t="s">
        <v>112</v>
      </c>
      <c r="B32" s="17" t="s">
        <v>105</v>
      </c>
      <c r="C32" s="56"/>
      <c r="D32" s="56"/>
      <c r="E32" s="56">
        <f t="shared" si="2"/>
        <v>0</v>
      </c>
      <c r="F32" s="56">
        <f t="shared" si="3"/>
        <v>0</v>
      </c>
      <c r="G32" s="232">
        <f t="shared" si="4"/>
        <v>0</v>
      </c>
      <c r="H32" s="232">
        <f t="shared" si="5"/>
        <v>0</v>
      </c>
      <c r="I32" s="78"/>
    </row>
    <row r="33" spans="1:10" s="45" customFormat="1" hidden="1">
      <c r="A33" s="19">
        <v>0</v>
      </c>
      <c r="B33" s="18" t="s">
        <v>106</v>
      </c>
      <c r="C33" s="205"/>
      <c r="D33" s="56">
        <v>0</v>
      </c>
      <c r="E33" s="56">
        <f t="shared" si="2"/>
        <v>0</v>
      </c>
      <c r="F33" s="56">
        <f t="shared" si="3"/>
        <v>0</v>
      </c>
      <c r="G33" s="232">
        <f t="shared" si="4"/>
        <v>0</v>
      </c>
      <c r="H33" s="232">
        <f t="shared" si="5"/>
        <v>0</v>
      </c>
      <c r="I33" s="75"/>
    </row>
    <row r="34" spans="1:10" s="45" customFormat="1" ht="18.75" customHeight="1">
      <c r="A34" s="16" t="s">
        <v>113</v>
      </c>
      <c r="B34" s="18" t="s">
        <v>114</v>
      </c>
      <c r="C34" s="56"/>
      <c r="D34" s="56">
        <v>0</v>
      </c>
      <c r="E34" s="56">
        <f t="shared" si="2"/>
        <v>0</v>
      </c>
      <c r="F34" s="56">
        <f t="shared" si="3"/>
        <v>0</v>
      </c>
      <c r="G34" s="232">
        <f t="shared" si="4"/>
        <v>0</v>
      </c>
      <c r="H34" s="232">
        <f t="shared" si="5"/>
        <v>0</v>
      </c>
      <c r="I34" s="75"/>
    </row>
    <row r="35" spans="1:10" s="44" customFormat="1" ht="21.75" customHeight="1">
      <c r="A35" s="14">
        <v>5</v>
      </c>
      <c r="B35" s="15" t="s">
        <v>115</v>
      </c>
      <c r="C35" s="205">
        <f>SUM(C36:C37)</f>
        <v>0</v>
      </c>
      <c r="D35" s="205">
        <f>SUM(D36:D37)</f>
        <v>0</v>
      </c>
      <c r="E35" s="56">
        <f t="shared" si="2"/>
        <v>0</v>
      </c>
      <c r="F35" s="56">
        <f t="shared" si="3"/>
        <v>0</v>
      </c>
      <c r="G35" s="232">
        <f t="shared" si="4"/>
        <v>0</v>
      </c>
      <c r="H35" s="232">
        <f t="shared" si="5"/>
        <v>0</v>
      </c>
      <c r="I35" s="73"/>
      <c r="J35" s="46"/>
    </row>
    <row r="36" spans="1:10" s="45" customFormat="1" ht="30" hidden="1">
      <c r="A36" s="16" t="s">
        <v>100</v>
      </c>
      <c r="B36" s="17" t="s">
        <v>116</v>
      </c>
      <c r="C36" s="56"/>
      <c r="D36" s="56"/>
      <c r="E36" s="56">
        <f t="shared" si="2"/>
        <v>0</v>
      </c>
      <c r="F36" s="56">
        <f t="shared" si="3"/>
        <v>0</v>
      </c>
      <c r="G36" s="232">
        <f t="shared" si="4"/>
        <v>0</v>
      </c>
      <c r="H36" s="232">
        <f t="shared" si="5"/>
        <v>0</v>
      </c>
      <c r="I36" s="75"/>
    </row>
    <row r="37" spans="1:10" s="45" customFormat="1" ht="30" hidden="1">
      <c r="A37" s="16" t="s">
        <v>102</v>
      </c>
      <c r="B37" s="17" t="s">
        <v>201</v>
      </c>
      <c r="C37" s="56">
        <v>0</v>
      </c>
      <c r="D37" s="217"/>
      <c r="E37" s="56">
        <f t="shared" si="2"/>
        <v>0</v>
      </c>
      <c r="F37" s="56">
        <f t="shared" si="3"/>
        <v>0</v>
      </c>
      <c r="G37" s="232">
        <f t="shared" si="4"/>
        <v>0</v>
      </c>
      <c r="H37" s="232">
        <f t="shared" si="5"/>
        <v>0</v>
      </c>
      <c r="I37" s="80" t="e">
        <f>+#REF!-D37</f>
        <v>#REF!</v>
      </c>
    </row>
    <row r="38" spans="1:10" s="44" customFormat="1">
      <c r="A38" s="14">
        <v>6</v>
      </c>
      <c r="B38" s="15" t="s">
        <v>117</v>
      </c>
      <c r="C38" s="205">
        <v>2120</v>
      </c>
      <c r="D38" s="218">
        <f>C38</f>
        <v>2120</v>
      </c>
      <c r="E38" s="56">
        <f t="shared" si="2"/>
        <v>2120</v>
      </c>
      <c r="F38" s="56">
        <f t="shared" si="3"/>
        <v>2120</v>
      </c>
      <c r="G38" s="232">
        <f t="shared" si="4"/>
        <v>0</v>
      </c>
      <c r="H38" s="232">
        <f t="shared" si="5"/>
        <v>0</v>
      </c>
      <c r="I38" s="79"/>
    </row>
    <row r="39" spans="1:10" s="44" customFormat="1">
      <c r="A39" s="14">
        <v>7</v>
      </c>
      <c r="B39" s="15" t="s">
        <v>118</v>
      </c>
      <c r="C39" s="205">
        <f>SUM(C40:C42)</f>
        <v>168</v>
      </c>
      <c r="D39" s="218">
        <f>SUM(D40:D42)</f>
        <v>168</v>
      </c>
      <c r="E39" s="56">
        <f t="shared" si="2"/>
        <v>168</v>
      </c>
      <c r="F39" s="56">
        <f t="shared" si="3"/>
        <v>168</v>
      </c>
      <c r="G39" s="232">
        <f t="shared" si="4"/>
        <v>0</v>
      </c>
      <c r="H39" s="232">
        <f t="shared" si="5"/>
        <v>0</v>
      </c>
      <c r="I39" s="73"/>
    </row>
    <row r="40" spans="1:10" s="45" customFormat="1">
      <c r="A40" s="16" t="s">
        <v>100</v>
      </c>
      <c r="B40" s="17" t="s">
        <v>119</v>
      </c>
      <c r="C40" s="56"/>
      <c r="D40" s="217"/>
      <c r="E40" s="56">
        <f t="shared" si="2"/>
        <v>0</v>
      </c>
      <c r="F40" s="56">
        <f t="shared" si="3"/>
        <v>0</v>
      </c>
      <c r="G40" s="232">
        <f t="shared" si="4"/>
        <v>0</v>
      </c>
      <c r="H40" s="232">
        <f t="shared" si="5"/>
        <v>0</v>
      </c>
      <c r="I40" s="82"/>
    </row>
    <row r="41" spans="1:10" s="45" customFormat="1">
      <c r="A41" s="16" t="s">
        <v>102</v>
      </c>
      <c r="B41" s="17" t="s">
        <v>120</v>
      </c>
      <c r="C41" s="56"/>
      <c r="D41" s="217"/>
      <c r="E41" s="56">
        <f t="shared" si="2"/>
        <v>0</v>
      </c>
      <c r="F41" s="56">
        <f t="shared" si="3"/>
        <v>0</v>
      </c>
      <c r="G41" s="232">
        <f t="shared" si="4"/>
        <v>0</v>
      </c>
      <c r="H41" s="232">
        <f t="shared" si="5"/>
        <v>0</v>
      </c>
      <c r="I41" s="82"/>
    </row>
    <row r="42" spans="1:10" s="45" customFormat="1">
      <c r="A42" s="16" t="s">
        <v>104</v>
      </c>
      <c r="B42" s="17" t="s">
        <v>121</v>
      </c>
      <c r="C42" s="56">
        <v>168</v>
      </c>
      <c r="D42" s="217">
        <f>C42</f>
        <v>168</v>
      </c>
      <c r="E42" s="56">
        <f t="shared" si="2"/>
        <v>168</v>
      </c>
      <c r="F42" s="56">
        <f t="shared" si="3"/>
        <v>168</v>
      </c>
      <c r="G42" s="232">
        <f t="shared" si="4"/>
        <v>0</v>
      </c>
      <c r="H42" s="232">
        <f t="shared" si="5"/>
        <v>0</v>
      </c>
      <c r="I42" s="75"/>
    </row>
    <row r="43" spans="1:10" s="45" customFormat="1" ht="31.5">
      <c r="A43" s="16"/>
      <c r="B43" s="111" t="s">
        <v>228</v>
      </c>
      <c r="C43" s="56"/>
      <c r="D43" s="217"/>
      <c r="E43" s="56">
        <f t="shared" si="2"/>
        <v>0</v>
      </c>
      <c r="F43" s="56">
        <f t="shared" si="3"/>
        <v>0</v>
      </c>
      <c r="G43" s="232">
        <f t="shared" si="4"/>
        <v>0</v>
      </c>
      <c r="H43" s="232">
        <f t="shared" si="5"/>
        <v>0</v>
      </c>
      <c r="I43" s="82"/>
    </row>
    <row r="44" spans="1:10" s="44" customFormat="1">
      <c r="A44" s="14">
        <v>8</v>
      </c>
      <c r="B44" s="15" t="s">
        <v>122</v>
      </c>
      <c r="C44" s="205">
        <v>8400</v>
      </c>
      <c r="D44" s="218">
        <f>C44*70%</f>
        <v>5880</v>
      </c>
      <c r="E44" s="56">
        <f t="shared" si="2"/>
        <v>8400</v>
      </c>
      <c r="F44" s="56">
        <f t="shared" si="3"/>
        <v>5880</v>
      </c>
      <c r="G44" s="232">
        <f t="shared" si="4"/>
        <v>0</v>
      </c>
      <c r="H44" s="232">
        <f t="shared" si="5"/>
        <v>0</v>
      </c>
      <c r="I44" s="83"/>
    </row>
    <row r="45" spans="1:10" s="44" customFormat="1" ht="15.75">
      <c r="A45" s="14">
        <v>9</v>
      </c>
      <c r="B45" s="15" t="s">
        <v>123</v>
      </c>
      <c r="C45" s="205">
        <f>SUM(C46:C47)</f>
        <v>0</v>
      </c>
      <c r="D45" s="218">
        <f>SUM(D46:D47)</f>
        <v>0</v>
      </c>
      <c r="E45" s="56">
        <f t="shared" si="2"/>
        <v>0</v>
      </c>
      <c r="F45" s="56">
        <f t="shared" si="3"/>
        <v>0</v>
      </c>
      <c r="G45" s="232">
        <f t="shared" si="4"/>
        <v>0</v>
      </c>
      <c r="H45" s="232">
        <f t="shared" si="5"/>
        <v>0</v>
      </c>
      <c r="I45" s="78"/>
    </row>
    <row r="46" spans="1:10" s="45" customFormat="1">
      <c r="A46" s="16" t="s">
        <v>100</v>
      </c>
      <c r="B46" s="17" t="s">
        <v>124</v>
      </c>
      <c r="C46" s="56"/>
      <c r="D46" s="217">
        <v>0</v>
      </c>
      <c r="E46" s="56">
        <f t="shared" si="2"/>
        <v>0</v>
      </c>
      <c r="F46" s="56">
        <f t="shared" si="3"/>
        <v>0</v>
      </c>
      <c r="G46" s="232">
        <f t="shared" si="4"/>
        <v>0</v>
      </c>
      <c r="H46" s="232">
        <f t="shared" si="5"/>
        <v>0</v>
      </c>
      <c r="I46" s="75"/>
    </row>
    <row r="47" spans="1:10" s="45" customFormat="1">
      <c r="A47" s="16" t="s">
        <v>102</v>
      </c>
      <c r="B47" s="17" t="s">
        <v>125</v>
      </c>
      <c r="C47" s="56"/>
      <c r="D47" s="217"/>
      <c r="E47" s="56">
        <f t="shared" si="2"/>
        <v>0</v>
      </c>
      <c r="F47" s="56">
        <f t="shared" si="3"/>
        <v>0</v>
      </c>
      <c r="G47" s="232">
        <f t="shared" si="4"/>
        <v>0</v>
      </c>
      <c r="H47" s="232">
        <f t="shared" si="5"/>
        <v>0</v>
      </c>
      <c r="I47" s="76"/>
    </row>
    <row r="48" spans="1:10" s="44" customFormat="1">
      <c r="A48" s="20">
        <v>10</v>
      </c>
      <c r="B48" s="21" t="s">
        <v>126</v>
      </c>
      <c r="C48" s="205">
        <v>270</v>
      </c>
      <c r="D48" s="218">
        <f>C48*70%</f>
        <v>189</v>
      </c>
      <c r="E48" s="56">
        <f t="shared" si="2"/>
        <v>270</v>
      </c>
      <c r="F48" s="56">
        <f t="shared" si="3"/>
        <v>189</v>
      </c>
      <c r="G48" s="232">
        <f t="shared" si="4"/>
        <v>0</v>
      </c>
      <c r="H48" s="232">
        <f t="shared" si="5"/>
        <v>0</v>
      </c>
      <c r="I48" s="77"/>
    </row>
    <row r="49" spans="1:12" s="44" customFormat="1">
      <c r="A49" s="20">
        <v>11</v>
      </c>
      <c r="B49" s="21" t="s">
        <v>127</v>
      </c>
      <c r="C49" s="205"/>
      <c r="D49" s="218"/>
      <c r="E49" s="56">
        <f t="shared" si="2"/>
        <v>0</v>
      </c>
      <c r="F49" s="56">
        <f t="shared" si="3"/>
        <v>0</v>
      </c>
      <c r="G49" s="232">
        <f t="shared" si="4"/>
        <v>0</v>
      </c>
      <c r="H49" s="232">
        <f t="shared" si="5"/>
        <v>0</v>
      </c>
      <c r="I49" s="73"/>
    </row>
    <row r="50" spans="1:12" s="44" customFormat="1">
      <c r="A50" s="14">
        <v>12</v>
      </c>
      <c r="B50" s="15" t="s">
        <v>128</v>
      </c>
      <c r="C50" s="205">
        <f>SUM(C51:C52)</f>
        <v>0</v>
      </c>
      <c r="D50" s="205">
        <f>SUM(D51:D52)</f>
        <v>0</v>
      </c>
      <c r="E50" s="56">
        <f t="shared" si="2"/>
        <v>0</v>
      </c>
      <c r="F50" s="56">
        <f t="shared" si="3"/>
        <v>0</v>
      </c>
      <c r="G50" s="232">
        <f t="shared" si="4"/>
        <v>0</v>
      </c>
      <c r="H50" s="232">
        <f t="shared" si="5"/>
        <v>0</v>
      </c>
      <c r="I50" s="73"/>
    </row>
    <row r="51" spans="1:12" s="45" customFormat="1">
      <c r="A51" s="16" t="s">
        <v>100</v>
      </c>
      <c r="B51" s="17" t="s">
        <v>129</v>
      </c>
      <c r="C51" s="56"/>
      <c r="D51" s="56"/>
      <c r="E51" s="56">
        <f t="shared" si="2"/>
        <v>0</v>
      </c>
      <c r="F51" s="56">
        <f t="shared" si="3"/>
        <v>0</v>
      </c>
      <c r="G51" s="232">
        <f t="shared" si="4"/>
        <v>0</v>
      </c>
      <c r="H51" s="232">
        <f t="shared" si="5"/>
        <v>0</v>
      </c>
      <c r="I51" s="75"/>
    </row>
    <row r="52" spans="1:12" s="45" customFormat="1">
      <c r="A52" s="16" t="s">
        <v>102</v>
      </c>
      <c r="B52" s="17" t="s">
        <v>130</v>
      </c>
      <c r="C52" s="56"/>
      <c r="D52" s="56"/>
      <c r="E52" s="56">
        <f t="shared" si="2"/>
        <v>0</v>
      </c>
      <c r="F52" s="56">
        <f t="shared" si="3"/>
        <v>0</v>
      </c>
      <c r="G52" s="232">
        <f t="shared" si="4"/>
        <v>0</v>
      </c>
      <c r="H52" s="232">
        <f t="shared" si="5"/>
        <v>0</v>
      </c>
      <c r="I52" s="75"/>
    </row>
    <row r="53" spans="1:12" s="44" customFormat="1" ht="24" customHeight="1">
      <c r="A53" s="14">
        <v>13</v>
      </c>
      <c r="B53" s="15" t="s">
        <v>131</v>
      </c>
      <c r="C53" s="205">
        <v>185</v>
      </c>
      <c r="D53" s="205"/>
      <c r="E53" s="205">
        <f t="shared" si="2"/>
        <v>185</v>
      </c>
      <c r="F53" s="205">
        <f t="shared" si="3"/>
        <v>0</v>
      </c>
      <c r="G53" s="476">
        <f t="shared" si="4"/>
        <v>0</v>
      </c>
      <c r="H53" s="476">
        <f t="shared" si="5"/>
        <v>0</v>
      </c>
      <c r="I53" s="77"/>
    </row>
    <row r="54" spans="1:12" s="44" customFormat="1" ht="14.25">
      <c r="A54" s="14">
        <v>14</v>
      </c>
      <c r="B54" s="15" t="s">
        <v>132</v>
      </c>
      <c r="C54" s="205">
        <f>C55+C58</f>
        <v>177</v>
      </c>
      <c r="D54" s="205">
        <f>C54</f>
        <v>177</v>
      </c>
      <c r="E54" s="205">
        <f t="shared" si="2"/>
        <v>177</v>
      </c>
      <c r="F54" s="205">
        <f t="shared" si="3"/>
        <v>177</v>
      </c>
      <c r="G54" s="476">
        <f t="shared" si="4"/>
        <v>0</v>
      </c>
      <c r="H54" s="476">
        <f t="shared" si="5"/>
        <v>0</v>
      </c>
      <c r="I54" s="73"/>
    </row>
    <row r="55" spans="1:12" s="45" customFormat="1">
      <c r="A55" s="16" t="s">
        <v>100</v>
      </c>
      <c r="B55" s="17" t="s">
        <v>133</v>
      </c>
      <c r="C55" s="56">
        <f>C56+C57</f>
        <v>2</v>
      </c>
      <c r="D55" s="56">
        <f>D56+D57</f>
        <v>2</v>
      </c>
      <c r="E55" s="56">
        <f t="shared" si="2"/>
        <v>2</v>
      </c>
      <c r="F55" s="56">
        <f t="shared" si="3"/>
        <v>2</v>
      </c>
      <c r="G55" s="232">
        <f t="shared" si="4"/>
        <v>0</v>
      </c>
      <c r="H55" s="232">
        <f t="shared" si="5"/>
        <v>0</v>
      </c>
      <c r="I55" s="75"/>
    </row>
    <row r="56" spans="1:12" s="45" customFormat="1">
      <c r="A56" s="16">
        <v>0</v>
      </c>
      <c r="B56" s="17" t="s">
        <v>134</v>
      </c>
      <c r="C56" s="56"/>
      <c r="D56" s="56"/>
      <c r="E56" s="56">
        <f t="shared" si="2"/>
        <v>0</v>
      </c>
      <c r="F56" s="56">
        <f t="shared" si="3"/>
        <v>0</v>
      </c>
      <c r="G56" s="232">
        <f t="shared" si="4"/>
        <v>0</v>
      </c>
      <c r="H56" s="232">
        <f t="shared" si="5"/>
        <v>0</v>
      </c>
      <c r="I56" s="75"/>
    </row>
    <row r="57" spans="1:12" s="45" customFormat="1" ht="35.25" customHeight="1">
      <c r="A57" s="16">
        <v>0</v>
      </c>
      <c r="B57" s="17" t="s">
        <v>202</v>
      </c>
      <c r="C57" s="56">
        <v>2</v>
      </c>
      <c r="D57" s="40">
        <f>+C57</f>
        <v>2</v>
      </c>
      <c r="E57" s="56">
        <f t="shared" si="2"/>
        <v>2</v>
      </c>
      <c r="F57" s="56">
        <f t="shared" si="3"/>
        <v>2</v>
      </c>
      <c r="G57" s="232">
        <f t="shared" si="4"/>
        <v>0</v>
      </c>
      <c r="H57" s="232">
        <f t="shared" si="5"/>
        <v>0</v>
      </c>
      <c r="I57" s="80"/>
      <c r="J57" s="800"/>
      <c r="K57" s="800"/>
    </row>
    <row r="58" spans="1:12" s="45" customFormat="1" ht="15.75">
      <c r="A58" s="16" t="s">
        <v>102</v>
      </c>
      <c r="B58" s="17" t="s">
        <v>230</v>
      </c>
      <c r="C58" s="40">
        <v>175</v>
      </c>
      <c r="D58" s="40">
        <f>+C58</f>
        <v>175</v>
      </c>
      <c r="E58" s="56">
        <f t="shared" si="2"/>
        <v>175</v>
      </c>
      <c r="F58" s="56">
        <f t="shared" si="3"/>
        <v>175</v>
      </c>
      <c r="G58" s="232">
        <f t="shared" si="4"/>
        <v>0</v>
      </c>
      <c r="H58" s="232">
        <f t="shared" si="5"/>
        <v>0</v>
      </c>
      <c r="I58" s="81"/>
      <c r="J58" s="59"/>
      <c r="K58" s="59"/>
    </row>
    <row r="59" spans="1:12" s="44" customFormat="1">
      <c r="A59" s="233" t="s">
        <v>80</v>
      </c>
      <c r="B59" s="234" t="s">
        <v>158</v>
      </c>
      <c r="C59" s="205"/>
      <c r="D59" s="205"/>
      <c r="E59" s="56">
        <f t="shared" si="2"/>
        <v>0</v>
      </c>
      <c r="F59" s="56">
        <f t="shared" si="3"/>
        <v>0</v>
      </c>
      <c r="G59" s="232">
        <f t="shared" si="4"/>
        <v>0</v>
      </c>
      <c r="H59" s="232">
        <f t="shared" si="5"/>
        <v>0</v>
      </c>
      <c r="I59" s="73"/>
      <c r="J59" s="41"/>
      <c r="K59" s="41"/>
      <c r="L59" s="47"/>
    </row>
    <row r="60" spans="1:12" s="44" customFormat="1">
      <c r="A60" s="233" t="s">
        <v>83</v>
      </c>
      <c r="B60" s="234" t="s">
        <v>275</v>
      </c>
      <c r="C60" s="205">
        <f t="shared" ref="C60:H60" si="6">C61+C62</f>
        <v>88836</v>
      </c>
      <c r="D60" s="205">
        <f t="shared" si="6"/>
        <v>88836</v>
      </c>
      <c r="E60" s="205">
        <f t="shared" si="6"/>
        <v>88836</v>
      </c>
      <c r="F60" s="205">
        <f t="shared" si="6"/>
        <v>88836</v>
      </c>
      <c r="G60" s="205">
        <f t="shared" si="6"/>
        <v>0</v>
      </c>
      <c r="H60" s="205">
        <f t="shared" si="6"/>
        <v>0</v>
      </c>
      <c r="I60" s="73"/>
      <c r="J60" s="41"/>
      <c r="K60" s="41"/>
      <c r="L60" s="47"/>
    </row>
    <row r="61" spans="1:12" s="45" customFormat="1">
      <c r="A61" s="235">
        <v>1</v>
      </c>
      <c r="B61" s="236" t="s">
        <v>185</v>
      </c>
      <c r="C61" s="56">
        <v>30002</v>
      </c>
      <c r="D61" s="56">
        <v>30002</v>
      </c>
      <c r="E61" s="56">
        <f>C61</f>
        <v>30002</v>
      </c>
      <c r="F61" s="56">
        <f>D61</f>
        <v>30002</v>
      </c>
      <c r="G61" s="232">
        <f>E61-C61</f>
        <v>0</v>
      </c>
      <c r="H61" s="232">
        <f>F61-D61</f>
        <v>0</v>
      </c>
      <c r="I61" s="75"/>
      <c r="J61" s="224"/>
      <c r="K61" s="224"/>
      <c r="L61" s="47"/>
    </row>
    <row r="62" spans="1:12" s="45" customFormat="1">
      <c r="A62" s="235">
        <v>2</v>
      </c>
      <c r="B62" s="236" t="s">
        <v>276</v>
      </c>
      <c r="C62" s="56">
        <f t="shared" ref="C62:H62" si="7">C63+C64+C65</f>
        <v>58834</v>
      </c>
      <c r="D62" s="56">
        <f t="shared" si="7"/>
        <v>58834</v>
      </c>
      <c r="E62" s="56">
        <f t="shared" si="7"/>
        <v>58834</v>
      </c>
      <c r="F62" s="56">
        <f t="shared" si="7"/>
        <v>58834</v>
      </c>
      <c r="G62" s="56">
        <f t="shared" si="7"/>
        <v>0</v>
      </c>
      <c r="H62" s="56">
        <f t="shared" si="7"/>
        <v>0</v>
      </c>
      <c r="I62" s="75"/>
      <c r="J62" s="224"/>
      <c r="K62" s="224"/>
      <c r="L62" s="47"/>
    </row>
    <row r="63" spans="1:12" s="45" customFormat="1">
      <c r="A63" s="235"/>
      <c r="B63" s="236" t="s">
        <v>277</v>
      </c>
      <c r="C63" s="56">
        <v>823</v>
      </c>
      <c r="D63" s="56">
        <v>823</v>
      </c>
      <c r="E63" s="56">
        <f t="shared" ref="E63:F65" si="8">C63</f>
        <v>823</v>
      </c>
      <c r="F63" s="56">
        <f t="shared" si="8"/>
        <v>823</v>
      </c>
      <c r="G63" s="232">
        <f t="shared" ref="G63:H65" si="9">E63-C63</f>
        <v>0</v>
      </c>
      <c r="H63" s="232">
        <f t="shared" si="9"/>
        <v>0</v>
      </c>
      <c r="I63" s="75"/>
      <c r="J63" s="224"/>
      <c r="K63" s="224"/>
      <c r="L63" s="47"/>
    </row>
    <row r="64" spans="1:12" s="45" customFormat="1">
      <c r="A64" s="235"/>
      <c r="B64" s="236" t="s">
        <v>278</v>
      </c>
      <c r="C64" s="56">
        <v>2000</v>
      </c>
      <c r="D64" s="56">
        <f>C64</f>
        <v>2000</v>
      </c>
      <c r="E64" s="56">
        <f t="shared" si="8"/>
        <v>2000</v>
      </c>
      <c r="F64" s="56">
        <f t="shared" si="8"/>
        <v>2000</v>
      </c>
      <c r="G64" s="232">
        <f t="shared" si="9"/>
        <v>0</v>
      </c>
      <c r="H64" s="232">
        <f t="shared" si="9"/>
        <v>0</v>
      </c>
      <c r="I64" s="75"/>
      <c r="J64" s="224"/>
      <c r="K64" s="224"/>
      <c r="L64" s="47"/>
    </row>
    <row r="65" spans="1:12" s="45" customFormat="1">
      <c r="A65" s="237"/>
      <c r="B65" s="238" t="s">
        <v>279</v>
      </c>
      <c r="C65" s="225">
        <v>56011</v>
      </c>
      <c r="D65" s="225">
        <f>C65</f>
        <v>56011</v>
      </c>
      <c r="E65" s="225">
        <f t="shared" si="8"/>
        <v>56011</v>
      </c>
      <c r="F65" s="225">
        <f t="shared" si="8"/>
        <v>56011</v>
      </c>
      <c r="G65" s="239">
        <f t="shared" si="9"/>
        <v>0</v>
      </c>
      <c r="H65" s="239">
        <f t="shared" si="9"/>
        <v>0</v>
      </c>
      <c r="I65" s="75"/>
      <c r="J65" s="224"/>
      <c r="K65" s="224"/>
      <c r="L65" s="47"/>
    </row>
    <row r="66" spans="1:12" ht="20.25" customHeight="1">
      <c r="A66" s="801" t="s">
        <v>196</v>
      </c>
      <c r="B66" s="801"/>
      <c r="C66" s="801"/>
      <c r="D66" s="801"/>
      <c r="E66" s="801"/>
      <c r="F66" s="801"/>
      <c r="G66" s="801"/>
      <c r="H66" s="801"/>
    </row>
    <row r="67" spans="1:12" s="48" customFormat="1" ht="20.25" customHeight="1">
      <c r="A67" s="25"/>
      <c r="B67" s="26" t="s">
        <v>135</v>
      </c>
      <c r="C67" s="206"/>
      <c r="D67" s="206"/>
      <c r="E67" s="206"/>
      <c r="F67" s="206"/>
      <c r="G67" s="34"/>
      <c r="H67" s="34"/>
    </row>
    <row r="68" spans="1:12" s="48" customFormat="1" ht="20.25" customHeight="1">
      <c r="A68" s="25"/>
      <c r="B68" s="27" t="s">
        <v>136</v>
      </c>
      <c r="C68" s="206"/>
      <c r="D68" s="206"/>
      <c r="E68" s="206"/>
      <c r="F68" s="206"/>
      <c r="G68" s="34"/>
      <c r="H68" s="34"/>
    </row>
    <row r="69" spans="1:12" s="48" customFormat="1" ht="20.25" customHeight="1">
      <c r="A69" s="25"/>
      <c r="B69" s="26" t="s">
        <v>137</v>
      </c>
      <c r="C69" s="206"/>
      <c r="D69" s="206"/>
      <c r="E69" s="206"/>
      <c r="F69" s="206"/>
      <c r="G69" s="34"/>
      <c r="H69" s="34"/>
    </row>
    <row r="70" spans="1:12" s="48" customFormat="1" ht="20.25" customHeight="1">
      <c r="A70" s="25"/>
      <c r="B70" s="28" t="s">
        <v>138</v>
      </c>
      <c r="C70" s="207"/>
      <c r="D70" s="207"/>
      <c r="E70" s="207"/>
      <c r="F70" s="207"/>
      <c r="G70" s="34"/>
      <c r="H70" s="34"/>
    </row>
    <row r="71" spans="1:12" s="48" customFormat="1" ht="20.25" customHeight="1">
      <c r="A71" s="25"/>
      <c r="B71" s="29" t="s">
        <v>139</v>
      </c>
      <c r="C71" s="207"/>
      <c r="D71" s="207"/>
      <c r="E71" s="207"/>
      <c r="F71" s="207"/>
      <c r="G71" s="34"/>
      <c r="H71" s="34"/>
    </row>
    <row r="72" spans="1:12" s="48" customFormat="1" ht="20.25" customHeight="1">
      <c r="A72" s="25"/>
      <c r="B72" s="28" t="s">
        <v>140</v>
      </c>
      <c r="C72" s="207"/>
      <c r="D72" s="207"/>
      <c r="E72" s="207"/>
      <c r="F72" s="207"/>
      <c r="G72" s="34"/>
      <c r="H72" s="34"/>
    </row>
    <row r="73" spans="1:12" s="48" customFormat="1" ht="20.25" customHeight="1">
      <c r="A73" s="30"/>
      <c r="B73" s="29" t="s">
        <v>141</v>
      </c>
      <c r="C73" s="207"/>
      <c r="D73" s="207"/>
      <c r="E73" s="207"/>
      <c r="F73" s="207"/>
      <c r="G73" s="34"/>
      <c r="H73" s="34"/>
    </row>
    <row r="74" spans="1:12" s="48" customFormat="1" ht="20.25" customHeight="1">
      <c r="A74" s="31"/>
      <c r="B74" s="26" t="s">
        <v>142</v>
      </c>
      <c r="C74" s="206"/>
      <c r="D74" s="206"/>
      <c r="E74" s="206"/>
      <c r="F74" s="206"/>
      <c r="G74" s="34"/>
      <c r="H74" s="34"/>
    </row>
    <row r="75" spans="1:12" s="48" customFormat="1" ht="20.25" customHeight="1">
      <c r="A75" s="31"/>
      <c r="B75" s="26" t="s">
        <v>143</v>
      </c>
      <c r="C75" s="206"/>
      <c r="D75" s="206"/>
      <c r="E75" s="206"/>
      <c r="F75" s="206"/>
      <c r="G75" s="34"/>
      <c r="H75" s="34"/>
    </row>
    <row r="76" spans="1:12" s="48" customFormat="1" ht="20.25" customHeight="1">
      <c r="A76" s="31"/>
      <c r="B76" s="26" t="s">
        <v>144</v>
      </c>
      <c r="C76" s="206"/>
      <c r="D76" s="206"/>
      <c r="E76" s="206"/>
      <c r="F76" s="206"/>
      <c r="G76" s="34"/>
      <c r="H76" s="34"/>
    </row>
    <row r="77" spans="1:12">
      <c r="A77" s="23"/>
      <c r="B77" s="11"/>
      <c r="C77" s="208"/>
      <c r="D77" s="208"/>
      <c r="E77" s="208"/>
      <c r="F77" s="208"/>
    </row>
    <row r="78" spans="1:12">
      <c r="A78" s="23"/>
      <c r="B78" s="11"/>
      <c r="C78" s="208"/>
      <c r="D78" s="208"/>
      <c r="E78" s="208"/>
      <c r="F78" s="208"/>
    </row>
    <row r="79" spans="1:12">
      <c r="A79" s="23"/>
      <c r="B79" s="11"/>
      <c r="C79" s="208"/>
      <c r="D79" s="208"/>
      <c r="E79" s="208"/>
      <c r="F79" s="208"/>
    </row>
    <row r="88" spans="3:4">
      <c r="C88" s="209"/>
      <c r="D88" s="209"/>
    </row>
  </sheetData>
  <mergeCells count="12">
    <mergeCell ref="C6:D6"/>
    <mergeCell ref="G6:H6"/>
    <mergeCell ref="J57:K57"/>
    <mergeCell ref="A66:H66"/>
    <mergeCell ref="A6:A7"/>
    <mergeCell ref="B6:B7"/>
    <mergeCell ref="E6:F6"/>
    <mergeCell ref="G1:H1"/>
    <mergeCell ref="A2:H2"/>
    <mergeCell ref="A3:H3"/>
    <mergeCell ref="A4:H4"/>
    <mergeCell ref="G5:H5"/>
  </mergeCells>
  <printOptions horizontalCentered="1"/>
  <pageMargins left="0.41" right="0.35" top="0.56999999999999995" bottom="0.38" header="0.6" footer="0.44"/>
  <pageSetup paperSize="9" fitToHeight="5" orientation="landscape" r:id="rId1"/>
  <headerFooter alignWithMargins="0">
    <oddFooter>&amp;C&amp;".VnTime,Italic"&amp;8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R111"/>
  <sheetViews>
    <sheetView zoomScale="70" zoomScaleNormal="70" zoomScaleSheetLayoutView="70" workbookViewId="0">
      <pane xSplit="2" ySplit="6" topLeftCell="C7" activePane="bottomRight" state="frozen"/>
      <selection pane="topRight" activeCell="C1" sqref="C1"/>
      <selection pane="bottomLeft" activeCell="A7" sqref="A7"/>
      <selection pane="bottomRight" activeCell="I15" sqref="I15"/>
    </sheetView>
  </sheetViews>
  <sheetFormatPr defaultColWidth="8" defaultRowHeight="18.75"/>
  <cols>
    <col min="1" max="1" width="6.77734375" style="86" customWidth="1"/>
    <col min="2" max="2" width="44.6640625" style="85" customWidth="1"/>
    <col min="3" max="3" width="12.21875" style="87" customWidth="1"/>
    <col min="4" max="4" width="12.21875" style="192" customWidth="1"/>
    <col min="5" max="8" width="11" style="192" customWidth="1"/>
    <col min="9" max="9" width="13.109375" style="200" customWidth="1"/>
    <col min="10" max="10" width="9.44140625" style="50" customWidth="1"/>
    <col min="11" max="11" width="11.6640625" style="755" customWidth="1"/>
    <col min="12" max="12" width="9.44140625" style="86" customWidth="1"/>
    <col min="13" max="13" width="11.33203125" style="729" customWidth="1"/>
    <col min="14" max="14" width="11.77734375" style="86" customWidth="1"/>
    <col min="15" max="15" width="8" style="86"/>
    <col min="16" max="16" width="9.33203125" style="86" bestFit="1" customWidth="1"/>
    <col min="17" max="17" width="15.6640625" style="86" bestFit="1" customWidth="1"/>
    <col min="18" max="18" width="13.88671875" style="86" customWidth="1"/>
    <col min="19" max="16384" width="8" style="86"/>
  </cols>
  <sheetData>
    <row r="1" spans="1:18" ht="27.75" customHeight="1">
      <c r="A1" s="84"/>
      <c r="I1" s="775" t="s">
        <v>145</v>
      </c>
      <c r="J1" s="135"/>
      <c r="K1" s="136"/>
    </row>
    <row r="2" spans="1:18" s="148" customFormat="1" ht="27" customHeight="1">
      <c r="A2" s="809" t="s">
        <v>280</v>
      </c>
      <c r="B2" s="809"/>
      <c r="C2" s="809"/>
      <c r="D2" s="809"/>
      <c r="E2" s="809"/>
      <c r="F2" s="809"/>
      <c r="G2" s="809"/>
      <c r="H2" s="809"/>
      <c r="I2" s="809"/>
      <c r="J2" s="809"/>
      <c r="K2" s="738"/>
      <c r="M2" s="730"/>
    </row>
    <row r="3" spans="1:18" s="49" customFormat="1" ht="18.75" customHeight="1">
      <c r="A3" s="810" t="str">
        <f>+'BM 16'!A4:H4</f>
        <v>(Kèm theo Tờ trình số       /TTr-UBND ngày      /9/2025 của UBND xã Ia Hrung)</v>
      </c>
      <c r="B3" s="810"/>
      <c r="C3" s="810"/>
      <c r="D3" s="810"/>
      <c r="E3" s="810"/>
      <c r="F3" s="810"/>
      <c r="G3" s="810"/>
      <c r="H3" s="810"/>
      <c r="I3" s="810"/>
      <c r="J3" s="810"/>
      <c r="K3" s="750"/>
      <c r="M3" s="731"/>
    </row>
    <row r="4" spans="1:18" s="70" customFormat="1">
      <c r="C4" s="211"/>
      <c r="D4" s="193"/>
      <c r="E4" s="193"/>
      <c r="F4" s="193"/>
      <c r="G4" s="193"/>
      <c r="H4" s="211"/>
      <c r="J4" s="774" t="s">
        <v>71</v>
      </c>
      <c r="K4" s="739"/>
      <c r="M4" s="728"/>
    </row>
    <row r="5" spans="1:18" s="70" customFormat="1" ht="27.75" customHeight="1">
      <c r="A5" s="813" t="s">
        <v>72</v>
      </c>
      <c r="B5" s="813" t="s">
        <v>73</v>
      </c>
      <c r="C5" s="814" t="s">
        <v>281</v>
      </c>
      <c r="D5" s="816" t="s">
        <v>267</v>
      </c>
      <c r="E5" s="811" t="s">
        <v>161</v>
      </c>
      <c r="F5" s="811"/>
      <c r="G5" s="811"/>
      <c r="H5" s="811"/>
      <c r="I5" s="811" t="s">
        <v>282</v>
      </c>
      <c r="J5" s="812" t="s">
        <v>162</v>
      </c>
      <c r="K5" s="740"/>
      <c r="M5" s="728"/>
    </row>
    <row r="6" spans="1:18" s="70" customFormat="1" ht="39" customHeight="1">
      <c r="A6" s="813"/>
      <c r="B6" s="813"/>
      <c r="C6" s="815"/>
      <c r="D6" s="817"/>
      <c r="E6" s="194" t="s">
        <v>249</v>
      </c>
      <c r="F6" s="194" t="s">
        <v>250</v>
      </c>
      <c r="G6" s="194" t="s">
        <v>251</v>
      </c>
      <c r="H6" s="194" t="s">
        <v>252</v>
      </c>
      <c r="I6" s="811"/>
      <c r="J6" s="812"/>
      <c r="K6" s="740"/>
      <c r="M6" s="728"/>
    </row>
    <row r="7" spans="1:18" s="70" customFormat="1">
      <c r="A7" s="52" t="s">
        <v>74</v>
      </c>
      <c r="B7" s="52" t="s">
        <v>75</v>
      </c>
      <c r="C7" s="58">
        <v>1</v>
      </c>
      <c r="D7" s="749">
        <v>2</v>
      </c>
      <c r="E7" s="194"/>
      <c r="F7" s="194"/>
      <c r="G7" s="194"/>
      <c r="H7" s="194"/>
      <c r="I7" s="749">
        <v>3</v>
      </c>
      <c r="J7" s="53"/>
      <c r="K7" s="741"/>
      <c r="M7" s="728"/>
    </row>
    <row r="8" spans="1:18" s="70" customFormat="1">
      <c r="A8" s="52"/>
      <c r="B8" s="52" t="s">
        <v>283</v>
      </c>
      <c r="C8" s="195">
        <f t="shared" ref="C8:I8" si="0">+C9+C111</f>
        <v>97862.000012000004</v>
      </c>
      <c r="D8" s="195">
        <f t="shared" si="0"/>
        <v>20841.843818000001</v>
      </c>
      <c r="E8" s="195">
        <f t="shared" si="0"/>
        <v>5462.5819200000005</v>
      </c>
      <c r="F8" s="195">
        <f t="shared" si="0"/>
        <v>4953.897414</v>
      </c>
      <c r="G8" s="195">
        <f t="shared" si="0"/>
        <v>4398.2812090000007</v>
      </c>
      <c r="H8" s="195">
        <f t="shared" si="0"/>
        <v>6027.083275</v>
      </c>
      <c r="I8" s="195">
        <f t="shared" si="0"/>
        <v>77020.15619400001</v>
      </c>
      <c r="J8" s="53"/>
      <c r="K8" s="741"/>
      <c r="L8" s="211">
        <f>C8-I8</f>
        <v>20841.843817999994</v>
      </c>
      <c r="M8" s="728">
        <f>C8-D8</f>
        <v>77020.15619400001</v>
      </c>
      <c r="N8" s="149">
        <f>I8-M8</f>
        <v>0</v>
      </c>
      <c r="O8" s="728"/>
      <c r="Q8" s="728"/>
      <c r="R8" s="211"/>
    </row>
    <row r="9" spans="1:18" s="70" customFormat="1">
      <c r="A9" s="163" t="s">
        <v>74</v>
      </c>
      <c r="B9" s="183" t="s">
        <v>186</v>
      </c>
      <c r="C9" s="196">
        <f t="shared" ref="C9:H9" si="1">+C10+C89</f>
        <v>97862.000012000004</v>
      </c>
      <c r="D9" s="196">
        <f t="shared" si="1"/>
        <v>20841.843818000001</v>
      </c>
      <c r="E9" s="196">
        <f t="shared" si="1"/>
        <v>5462.5819200000005</v>
      </c>
      <c r="F9" s="196">
        <f t="shared" si="1"/>
        <v>4953.897414</v>
      </c>
      <c r="G9" s="196">
        <f t="shared" si="1"/>
        <v>4398.2812090000007</v>
      </c>
      <c r="H9" s="196">
        <f t="shared" si="1"/>
        <v>6027.083275</v>
      </c>
      <c r="I9" s="196">
        <f>+I10+I89</f>
        <v>77020.15619400001</v>
      </c>
      <c r="J9" s="180"/>
      <c r="K9" s="741"/>
      <c r="L9" s="149">
        <f>C8-'Dang uy'!H8</f>
        <v>1.200000406242907E-5</v>
      </c>
      <c r="M9" s="728">
        <f>SUM(I17,I21,I41,I43,I56,I70,I77,I82,I65,I86)</f>
        <v>73254.15619400001</v>
      </c>
      <c r="Q9" s="728"/>
      <c r="R9" s="211"/>
    </row>
    <row r="10" spans="1:18" s="70" customFormat="1">
      <c r="A10" s="214" t="s">
        <v>76</v>
      </c>
      <c r="B10" s="215" t="s">
        <v>763</v>
      </c>
      <c r="C10" s="216">
        <f t="shared" ref="C10:H10" si="2">C11+C15+C87+C88</f>
        <v>95039.000012000004</v>
      </c>
      <c r="D10" s="216">
        <f t="shared" si="2"/>
        <v>20728.843818000001</v>
      </c>
      <c r="E10" s="216">
        <f t="shared" si="2"/>
        <v>5418.5819200000005</v>
      </c>
      <c r="F10" s="216">
        <f t="shared" si="2"/>
        <v>4934.897414</v>
      </c>
      <c r="G10" s="216">
        <f t="shared" si="2"/>
        <v>4373.2812090000007</v>
      </c>
      <c r="H10" s="216">
        <f t="shared" si="2"/>
        <v>6002.083275</v>
      </c>
      <c r="I10" s="216">
        <f>I11+I15+I87+I88</f>
        <v>74310.15619400001</v>
      </c>
      <c r="J10" s="181"/>
      <c r="K10" s="741"/>
      <c r="Q10" s="728"/>
      <c r="R10" s="211"/>
    </row>
    <row r="11" spans="1:18" s="150" customFormat="1">
      <c r="A11" s="164">
        <v>1</v>
      </c>
      <c r="B11" s="157" t="s">
        <v>146</v>
      </c>
      <c r="C11" s="197">
        <f>C14</f>
        <v>409</v>
      </c>
      <c r="D11" s="197">
        <f t="shared" ref="D11:H11" si="3">D14</f>
        <v>185</v>
      </c>
      <c r="E11" s="197">
        <f t="shared" si="3"/>
        <v>80</v>
      </c>
      <c r="F11" s="197">
        <f t="shared" si="3"/>
        <v>105</v>
      </c>
      <c r="G11" s="197">
        <f t="shared" si="3"/>
        <v>0</v>
      </c>
      <c r="H11" s="197">
        <f t="shared" si="3"/>
        <v>0</v>
      </c>
      <c r="I11" s="197">
        <f>+C11-D11</f>
        <v>224</v>
      </c>
      <c r="J11" s="182"/>
      <c r="K11" s="742"/>
      <c r="N11" s="70"/>
      <c r="O11" s="70"/>
      <c r="Q11" s="728"/>
      <c r="R11" s="213"/>
    </row>
    <row r="12" spans="1:18" s="70" customFormat="1" hidden="1">
      <c r="A12" s="151" t="s">
        <v>148</v>
      </c>
      <c r="B12" s="152" t="s">
        <v>284</v>
      </c>
      <c r="C12" s="199"/>
      <c r="D12" s="199"/>
      <c r="E12" s="199"/>
      <c r="F12" s="199"/>
      <c r="G12" s="199"/>
      <c r="H12" s="199"/>
      <c r="I12" s="199"/>
      <c r="J12" s="181"/>
      <c r="K12" s="741"/>
      <c r="Q12" s="728">
        <f>VHXH!D37</f>
        <v>7575481000</v>
      </c>
      <c r="R12" s="211">
        <f>C75+C44+C77</f>
        <v>7575.4809999999998</v>
      </c>
    </row>
    <row r="13" spans="1:18" s="70" customFormat="1" hidden="1">
      <c r="A13" s="151" t="s">
        <v>152</v>
      </c>
      <c r="B13" s="152" t="s">
        <v>285</v>
      </c>
      <c r="C13" s="198"/>
      <c r="D13" s="198"/>
      <c r="E13" s="198"/>
      <c r="F13" s="198"/>
      <c r="G13" s="198"/>
      <c r="H13" s="198"/>
      <c r="I13" s="198">
        <f>+C13-D13</f>
        <v>0</v>
      </c>
      <c r="J13" s="181"/>
      <c r="K13" s="741"/>
      <c r="Q13" s="728">
        <f>TTHCC!D16</f>
        <v>823923000</v>
      </c>
      <c r="R13" s="211">
        <f>C76</f>
        <v>823.923</v>
      </c>
    </row>
    <row r="14" spans="1:18" s="228" customFormat="1" hidden="1">
      <c r="A14" s="176"/>
      <c r="B14" s="177" t="s">
        <v>286</v>
      </c>
      <c r="C14" s="198">
        <v>409</v>
      </c>
      <c r="D14" s="198">
        <f>SUM(E14:H14)</f>
        <v>185</v>
      </c>
      <c r="E14" s="198">
        <v>80</v>
      </c>
      <c r="F14" s="198">
        <v>105</v>
      </c>
      <c r="G14" s="198"/>
      <c r="H14" s="198"/>
      <c r="I14" s="198">
        <f>+C14-D14</f>
        <v>224</v>
      </c>
      <c r="J14" s="227"/>
      <c r="K14" s="744" t="s">
        <v>764</v>
      </c>
      <c r="N14" s="70"/>
      <c r="O14" s="70"/>
      <c r="Q14" s="733">
        <f>SUM(Q8:Q13)</f>
        <v>8399404000</v>
      </c>
    </row>
    <row r="15" spans="1:18" s="150" customFormat="1">
      <c r="A15" s="164">
        <v>2</v>
      </c>
      <c r="B15" s="157" t="s">
        <v>89</v>
      </c>
      <c r="C15" s="197">
        <f>C17+C21+C40+C41+C43+C56+C65+C70+C77+C82+D15+C86</f>
        <v>93798.000012000004</v>
      </c>
      <c r="D15" s="197">
        <f>E15+F15+G15+H15</f>
        <v>20543.843818000001</v>
      </c>
      <c r="E15" s="197">
        <v>5338.5819200000005</v>
      </c>
      <c r="F15" s="197">
        <v>4829.897414</v>
      </c>
      <c r="G15" s="197">
        <v>4373.2812090000007</v>
      </c>
      <c r="H15" s="197">
        <v>6002.083275</v>
      </c>
      <c r="I15" s="197">
        <f>I17+I21+I40+I41+I43+I56+I65+I70+I77+I82+I86</f>
        <v>73254.15619400001</v>
      </c>
      <c r="J15" s="219"/>
      <c r="K15" s="743"/>
      <c r="L15" s="213">
        <v>93798</v>
      </c>
      <c r="M15" s="732">
        <f>L15-C15</f>
        <v>-1.200000406242907E-5</v>
      </c>
      <c r="N15" s="70"/>
      <c r="O15" s="70"/>
    </row>
    <row r="16" spans="1:18" s="179" customFormat="1" ht="19.5">
      <c r="A16" s="176"/>
      <c r="B16" s="177" t="s">
        <v>231</v>
      </c>
      <c r="C16" s="198">
        <v>172</v>
      </c>
      <c r="D16" s="198">
        <f>SUM(E16:H16)</f>
        <v>63</v>
      </c>
      <c r="E16" s="198">
        <v>8</v>
      </c>
      <c r="F16" s="198">
        <v>55</v>
      </c>
      <c r="G16" s="198"/>
      <c r="H16" s="198"/>
      <c r="I16" s="198">
        <f>+C16-D16</f>
        <v>109</v>
      </c>
      <c r="J16" s="178"/>
      <c r="K16" s="751"/>
      <c r="M16" s="734"/>
      <c r="N16" s="70"/>
      <c r="O16" s="70"/>
    </row>
    <row r="17" spans="1:15" s="179" customFormat="1">
      <c r="A17" s="176" t="s">
        <v>154</v>
      </c>
      <c r="B17" s="157" t="s">
        <v>227</v>
      </c>
      <c r="C17" s="197">
        <f t="shared" ref="C17:I17" si="4">SUM(C18:C20)</f>
        <v>487</v>
      </c>
      <c r="D17" s="197">
        <f t="shared" si="4"/>
        <v>0</v>
      </c>
      <c r="E17" s="197">
        <f t="shared" si="4"/>
        <v>0</v>
      </c>
      <c r="F17" s="197">
        <f t="shared" si="4"/>
        <v>0</v>
      </c>
      <c r="G17" s="197">
        <f t="shared" si="4"/>
        <v>0</v>
      </c>
      <c r="H17" s="197">
        <f t="shared" si="4"/>
        <v>0</v>
      </c>
      <c r="I17" s="197">
        <f t="shared" si="4"/>
        <v>487</v>
      </c>
      <c r="J17" s="178"/>
      <c r="K17" s="751"/>
      <c r="N17" s="70"/>
      <c r="O17" s="70"/>
    </row>
    <row r="18" spans="1:15" s="179" customFormat="1">
      <c r="A18" s="176"/>
      <c r="B18" s="282" t="s">
        <v>509</v>
      </c>
      <c r="C18" s="282"/>
      <c r="D18" s="198"/>
      <c r="E18" s="198"/>
      <c r="F18" s="198"/>
      <c r="G18" s="198"/>
      <c r="H18" s="198"/>
      <c r="I18" s="198">
        <f>C18-D18</f>
        <v>0</v>
      </c>
      <c r="J18" s="178"/>
      <c r="K18" s="751"/>
      <c r="N18" s="70"/>
      <c r="O18" s="70"/>
    </row>
    <row r="19" spans="1:15" s="179" customFormat="1">
      <c r="A19" s="176"/>
      <c r="B19" s="177" t="s">
        <v>300</v>
      </c>
      <c r="C19" s="198">
        <v>160</v>
      </c>
      <c r="D19" s="198"/>
      <c r="E19" s="198"/>
      <c r="F19" s="198"/>
      <c r="G19" s="198"/>
      <c r="H19" s="198"/>
      <c r="I19" s="198">
        <f>C19-D19</f>
        <v>160</v>
      </c>
      <c r="J19" s="178"/>
      <c r="K19" s="751"/>
      <c r="N19" s="70"/>
      <c r="O19" s="70"/>
    </row>
    <row r="20" spans="1:15" s="179" customFormat="1">
      <c r="A20" s="176"/>
      <c r="B20" s="177" t="s">
        <v>301</v>
      </c>
      <c r="C20" s="198">
        <v>327</v>
      </c>
      <c r="D20" s="198"/>
      <c r="E20" s="198"/>
      <c r="F20" s="198"/>
      <c r="G20" s="198"/>
      <c r="H20" s="198"/>
      <c r="I20" s="198">
        <f>C20-D20</f>
        <v>327</v>
      </c>
      <c r="J20" s="178"/>
      <c r="K20" s="751"/>
      <c r="N20" s="70"/>
      <c r="O20" s="70"/>
    </row>
    <row r="21" spans="1:15" s="179" customFormat="1">
      <c r="A21" s="176" t="s">
        <v>155</v>
      </c>
      <c r="B21" s="281" t="s">
        <v>499</v>
      </c>
      <c r="C21" s="197">
        <f>+C22+C36</f>
        <v>46986.083903999999</v>
      </c>
      <c r="D21" s="197">
        <f t="shared" ref="D21:I21" si="5">+D22+D36</f>
        <v>0</v>
      </c>
      <c r="E21" s="197">
        <f t="shared" si="5"/>
        <v>0</v>
      </c>
      <c r="F21" s="197">
        <f t="shared" si="5"/>
        <v>0</v>
      </c>
      <c r="G21" s="197">
        <f t="shared" si="5"/>
        <v>0</v>
      </c>
      <c r="H21" s="197">
        <f t="shared" si="5"/>
        <v>0</v>
      </c>
      <c r="I21" s="197">
        <f t="shared" si="5"/>
        <v>46986.083903999999</v>
      </c>
      <c r="J21" s="178"/>
      <c r="K21" s="751"/>
      <c r="N21" s="70"/>
      <c r="O21" s="70"/>
    </row>
    <row r="22" spans="1:15" s="179" customFormat="1" ht="15.75">
      <c r="A22" s="176" t="s">
        <v>177</v>
      </c>
      <c r="B22" s="38" t="s">
        <v>497</v>
      </c>
      <c r="C22" s="198">
        <f>SUM(C23:C35)</f>
        <v>45783.083903999999</v>
      </c>
      <c r="D22" s="198">
        <f t="shared" ref="D22:I22" si="6">SUM(D23:D35)</f>
        <v>0</v>
      </c>
      <c r="E22" s="198">
        <f t="shared" si="6"/>
        <v>0</v>
      </c>
      <c r="F22" s="198">
        <f t="shared" si="6"/>
        <v>0</v>
      </c>
      <c r="G22" s="198">
        <f t="shared" si="6"/>
        <v>0</v>
      </c>
      <c r="H22" s="198">
        <f t="shared" si="6"/>
        <v>0</v>
      </c>
      <c r="I22" s="198">
        <f t="shared" si="6"/>
        <v>45783.083903999999</v>
      </c>
      <c r="J22" s="178"/>
      <c r="K22" s="751"/>
    </row>
    <row r="23" spans="1:15" s="179" customFormat="1" ht="15.75">
      <c r="A23" s="176"/>
      <c r="B23" s="37" t="s">
        <v>253</v>
      </c>
      <c r="C23" s="198">
        <f>SUM('DT 2025 trình HĐ'!N14:O14)/1000000</f>
        <v>2283.187187</v>
      </c>
      <c r="D23" s="198"/>
      <c r="E23" s="198"/>
      <c r="F23" s="198"/>
      <c r="G23" s="198"/>
      <c r="H23" s="198"/>
      <c r="I23" s="198">
        <f>C23-D23</f>
        <v>2283.187187</v>
      </c>
      <c r="J23" s="178"/>
      <c r="K23" s="751"/>
    </row>
    <row r="24" spans="1:15" s="179" customFormat="1" ht="15.75">
      <c r="A24" s="176"/>
      <c r="B24" s="37" t="s">
        <v>254</v>
      </c>
      <c r="C24" s="198">
        <f>SUM('DT 2025 trình HĐ'!N27:O27)/1000000</f>
        <v>2406.5974780000001</v>
      </c>
      <c r="D24" s="198"/>
      <c r="E24" s="198"/>
      <c r="F24" s="198"/>
      <c r="G24" s="198"/>
      <c r="H24" s="198"/>
      <c r="I24" s="198">
        <f>C24-D24</f>
        <v>2406.5974780000001</v>
      </c>
      <c r="J24" s="178"/>
      <c r="K24" s="751"/>
    </row>
    <row r="25" spans="1:15" s="179" customFormat="1" ht="15.75">
      <c r="A25" s="176"/>
      <c r="B25" s="37" t="s">
        <v>255</v>
      </c>
      <c r="C25" s="198">
        <f>SUM('DT 2025 trình HĐ'!N39:O39)/1000000</f>
        <v>2862.5231560000002</v>
      </c>
      <c r="D25" s="198"/>
      <c r="E25" s="198"/>
      <c r="F25" s="198"/>
      <c r="G25" s="198"/>
      <c r="H25" s="198"/>
      <c r="I25" s="198">
        <f t="shared" ref="I25:I39" si="7">C25-D25</f>
        <v>2862.5231560000002</v>
      </c>
      <c r="J25" s="178"/>
      <c r="K25" s="751"/>
    </row>
    <row r="26" spans="1:15" s="179" customFormat="1" ht="15.75">
      <c r="A26" s="176"/>
      <c r="B26" s="37" t="s">
        <v>256</v>
      </c>
      <c r="C26" s="198">
        <f>SUM('DT 2025 trình HĐ'!N54:O54)/1000000</f>
        <v>3393.7520749999999</v>
      </c>
      <c r="D26" s="198"/>
      <c r="E26" s="198"/>
      <c r="F26" s="198"/>
      <c r="G26" s="198"/>
      <c r="H26" s="198"/>
      <c r="I26" s="198">
        <f t="shared" si="7"/>
        <v>3393.7520749999999</v>
      </c>
      <c r="J26" s="178"/>
      <c r="K26" s="751"/>
    </row>
    <row r="27" spans="1:15" s="179" customFormat="1" ht="19.5">
      <c r="A27" s="176"/>
      <c r="B27" s="37" t="s">
        <v>257</v>
      </c>
      <c r="C27" s="198">
        <f>SUM('DT 2025 trình HĐ'!N65:O65)/1000000</f>
        <v>3741.7833580000001</v>
      </c>
      <c r="D27" s="198"/>
      <c r="E27" s="198"/>
      <c r="F27" s="198"/>
      <c r="G27" s="198"/>
      <c r="H27" s="198"/>
      <c r="I27" s="198">
        <f t="shared" si="7"/>
        <v>3741.7833580000001</v>
      </c>
      <c r="J27" s="178"/>
      <c r="K27" s="751"/>
      <c r="M27" s="734"/>
    </row>
    <row r="28" spans="1:15" s="179" customFormat="1" ht="19.5">
      <c r="A28" s="176"/>
      <c r="B28" s="37" t="s">
        <v>258</v>
      </c>
      <c r="C28" s="198">
        <f>SUM('DT 2025 trình HĐ'!N78:O78)/1000000</f>
        <v>3854.7748750000001</v>
      </c>
      <c r="D28" s="198"/>
      <c r="E28" s="198"/>
      <c r="F28" s="198"/>
      <c r="G28" s="198"/>
      <c r="H28" s="198"/>
      <c r="I28" s="198">
        <f t="shared" si="7"/>
        <v>3854.7748750000001</v>
      </c>
      <c r="J28" s="178"/>
      <c r="K28" s="751"/>
      <c r="M28" s="734"/>
    </row>
    <row r="29" spans="1:15" s="179" customFormat="1" ht="19.5">
      <c r="A29" s="176"/>
      <c r="B29" s="37" t="s">
        <v>259</v>
      </c>
      <c r="C29" s="198">
        <f>SUM('DT 2025 trình HĐ'!N91:O91)/1000000</f>
        <v>3326.8027769999999</v>
      </c>
      <c r="D29" s="198"/>
      <c r="E29" s="198"/>
      <c r="F29" s="198"/>
      <c r="G29" s="198"/>
      <c r="H29" s="198"/>
      <c r="I29" s="198">
        <f t="shared" si="7"/>
        <v>3326.8027769999999</v>
      </c>
      <c r="J29" s="178"/>
      <c r="K29" s="751"/>
      <c r="M29" s="734"/>
    </row>
    <row r="30" spans="1:15" s="179" customFormat="1" ht="19.5">
      <c r="A30" s="176"/>
      <c r="B30" s="37" t="s">
        <v>260</v>
      </c>
      <c r="C30" s="198">
        <f>SUM('DT 2025 trình HĐ'!N103:O103)/1000000</f>
        <v>5208.8131940000003</v>
      </c>
      <c r="D30" s="198"/>
      <c r="E30" s="198"/>
      <c r="F30" s="198"/>
      <c r="G30" s="198"/>
      <c r="H30" s="198"/>
      <c r="I30" s="198">
        <f t="shared" si="7"/>
        <v>5208.8131940000003</v>
      </c>
      <c r="J30" s="178"/>
      <c r="K30" s="751"/>
      <c r="M30" s="734"/>
    </row>
    <row r="31" spans="1:15" s="179" customFormat="1" ht="19.5">
      <c r="A31" s="176"/>
      <c r="B31" s="37" t="s">
        <v>261</v>
      </c>
      <c r="C31" s="198">
        <f>SUM('DT 2025 trình HĐ'!N115:O115)/1000000</f>
        <v>4608.1226889999998</v>
      </c>
      <c r="D31" s="198"/>
      <c r="E31" s="198"/>
      <c r="F31" s="198"/>
      <c r="G31" s="198"/>
      <c r="H31" s="198"/>
      <c r="I31" s="198">
        <f t="shared" si="7"/>
        <v>4608.1226889999998</v>
      </c>
      <c r="J31" s="178"/>
      <c r="K31" s="751"/>
      <c r="M31" s="734"/>
    </row>
    <row r="32" spans="1:15" s="179" customFormat="1" ht="19.5">
      <c r="A32" s="176"/>
      <c r="B32" s="37" t="s">
        <v>262</v>
      </c>
      <c r="C32" s="198">
        <f>SUM('DT 2025 trình HĐ'!N128:O128)/1000000</f>
        <v>3054.2566870000001</v>
      </c>
      <c r="D32" s="198"/>
      <c r="E32" s="198"/>
      <c r="F32" s="198"/>
      <c r="G32" s="198"/>
      <c r="H32" s="198"/>
      <c r="I32" s="198">
        <f t="shared" si="7"/>
        <v>3054.2566870000001</v>
      </c>
      <c r="J32" s="178"/>
      <c r="K32" s="751"/>
      <c r="M32" s="734"/>
    </row>
    <row r="33" spans="1:13" s="179" customFormat="1" ht="19.5">
      <c r="A33" s="176"/>
      <c r="B33" s="37" t="s">
        <v>167</v>
      </c>
      <c r="C33" s="198">
        <f>SUM('DT 2025 trình HĐ'!N140:O140)/1000000</f>
        <v>3781.6349879999998</v>
      </c>
      <c r="D33" s="198"/>
      <c r="E33" s="198"/>
      <c r="F33" s="198"/>
      <c r="G33" s="198"/>
      <c r="H33" s="198"/>
      <c r="I33" s="198">
        <f t="shared" si="7"/>
        <v>3781.6349879999998</v>
      </c>
      <c r="J33" s="178"/>
      <c r="K33" s="751"/>
      <c r="M33" s="734"/>
    </row>
    <row r="34" spans="1:13" s="179" customFormat="1" ht="19.5">
      <c r="A34" s="176"/>
      <c r="B34" s="37" t="s">
        <v>263</v>
      </c>
      <c r="C34" s="198">
        <f>SUM('DT 2025 trình HĐ'!N153:O153)/1000000</f>
        <v>3283.63184</v>
      </c>
      <c r="D34" s="198"/>
      <c r="E34" s="198"/>
      <c r="F34" s="198"/>
      <c r="G34" s="198"/>
      <c r="H34" s="198"/>
      <c r="I34" s="198">
        <f t="shared" si="7"/>
        <v>3283.63184</v>
      </c>
      <c r="J34" s="178"/>
      <c r="K34" s="751"/>
      <c r="M34" s="734"/>
    </row>
    <row r="35" spans="1:13" s="179" customFormat="1" ht="19.5">
      <c r="A35" s="176"/>
      <c r="B35" s="37" t="s">
        <v>264</v>
      </c>
      <c r="C35" s="198">
        <f>SUM('DT 2025 trình HĐ'!N167:O167)/1000000</f>
        <v>3977.2035999999998</v>
      </c>
      <c r="D35" s="198"/>
      <c r="E35" s="198"/>
      <c r="F35" s="198"/>
      <c r="G35" s="198"/>
      <c r="H35" s="198"/>
      <c r="I35" s="198">
        <f t="shared" si="7"/>
        <v>3977.2035999999998</v>
      </c>
      <c r="J35" s="178"/>
      <c r="K35" s="751"/>
      <c r="M35" s="734"/>
    </row>
    <row r="36" spans="1:13" s="179" customFormat="1" ht="19.5">
      <c r="A36" s="745" t="s">
        <v>178</v>
      </c>
      <c r="B36" s="746" t="s">
        <v>498</v>
      </c>
      <c r="C36" s="747">
        <f>SUM(C37:C39)</f>
        <v>1203</v>
      </c>
      <c r="D36" s="747">
        <f t="shared" ref="D36:I36" si="8">SUM(D37:D39)</f>
        <v>0</v>
      </c>
      <c r="E36" s="747">
        <f t="shared" si="8"/>
        <v>0</v>
      </c>
      <c r="F36" s="747">
        <f t="shared" si="8"/>
        <v>0</v>
      </c>
      <c r="G36" s="747">
        <f t="shared" si="8"/>
        <v>0</v>
      </c>
      <c r="H36" s="747">
        <f t="shared" si="8"/>
        <v>0</v>
      </c>
      <c r="I36" s="747">
        <f t="shared" si="8"/>
        <v>1203</v>
      </c>
      <c r="J36" s="748"/>
      <c r="K36" s="751"/>
      <c r="M36" s="734"/>
    </row>
    <row r="37" spans="1:13" s="179" customFormat="1" ht="19.5">
      <c r="A37" s="745"/>
      <c r="B37" s="746" t="s">
        <v>380</v>
      </c>
      <c r="C37" s="747">
        <v>400</v>
      </c>
      <c r="D37" s="747"/>
      <c r="E37" s="747"/>
      <c r="F37" s="747"/>
      <c r="G37" s="747"/>
      <c r="H37" s="747"/>
      <c r="I37" s="747">
        <f t="shared" si="7"/>
        <v>400</v>
      </c>
      <c r="J37" s="748"/>
      <c r="K37" s="751"/>
      <c r="M37" s="734"/>
    </row>
    <row r="38" spans="1:13" s="179" customFormat="1" ht="19.5">
      <c r="A38" s="745"/>
      <c r="B38" s="746" t="s">
        <v>381</v>
      </c>
      <c r="C38" s="747">
        <v>395</v>
      </c>
      <c r="D38" s="747"/>
      <c r="E38" s="747"/>
      <c r="F38" s="747"/>
      <c r="G38" s="747"/>
      <c r="H38" s="747"/>
      <c r="I38" s="747">
        <f t="shared" si="7"/>
        <v>395</v>
      </c>
      <c r="J38" s="748"/>
      <c r="K38" s="751"/>
      <c r="M38" s="734"/>
    </row>
    <row r="39" spans="1:13" s="179" customFormat="1" ht="31.5">
      <c r="A39" s="745"/>
      <c r="B39" s="746" t="s">
        <v>347</v>
      </c>
      <c r="C39" s="747">
        <v>408</v>
      </c>
      <c r="D39" s="747"/>
      <c r="E39" s="747"/>
      <c r="F39" s="747"/>
      <c r="G39" s="747"/>
      <c r="H39" s="747"/>
      <c r="I39" s="747">
        <f t="shared" si="7"/>
        <v>408</v>
      </c>
      <c r="J39" s="748"/>
      <c r="K39" s="751"/>
      <c r="M39" s="734"/>
    </row>
    <row r="40" spans="1:13" s="179" customFormat="1" ht="19.5">
      <c r="A40" s="176" t="s">
        <v>170</v>
      </c>
      <c r="B40" s="281" t="s">
        <v>221</v>
      </c>
      <c r="C40" s="198"/>
      <c r="D40" s="198"/>
      <c r="E40" s="198"/>
      <c r="F40" s="198"/>
      <c r="G40" s="198"/>
      <c r="H40" s="198"/>
      <c r="I40" s="198"/>
      <c r="J40" s="178"/>
      <c r="K40" s="751"/>
      <c r="M40" s="734"/>
    </row>
    <row r="41" spans="1:13" s="179" customFormat="1" ht="19.5">
      <c r="A41" s="176" t="s">
        <v>171</v>
      </c>
      <c r="B41" s="157" t="s">
        <v>302</v>
      </c>
      <c r="C41" s="197">
        <f>C42</f>
        <v>130</v>
      </c>
      <c r="D41" s="197">
        <f t="shared" ref="D41:I41" si="9">D42</f>
        <v>0</v>
      </c>
      <c r="E41" s="197">
        <f t="shared" si="9"/>
        <v>0</v>
      </c>
      <c r="F41" s="197">
        <f t="shared" si="9"/>
        <v>0</v>
      </c>
      <c r="G41" s="197">
        <f t="shared" si="9"/>
        <v>0</v>
      </c>
      <c r="H41" s="197">
        <f t="shared" si="9"/>
        <v>0</v>
      </c>
      <c r="I41" s="197">
        <f t="shared" si="9"/>
        <v>130</v>
      </c>
      <c r="J41" s="178"/>
      <c r="K41" s="751"/>
      <c r="M41" s="734"/>
    </row>
    <row r="42" spans="1:13" s="179" customFormat="1" ht="19.5">
      <c r="A42" s="176"/>
      <c r="B42" s="282" t="s">
        <v>508</v>
      </c>
      <c r="C42" s="758">
        <f>'DT 2025 trình HĐ'!O387/1000000</f>
        <v>130</v>
      </c>
      <c r="D42" s="198"/>
      <c r="E42" s="198"/>
      <c r="F42" s="198"/>
      <c r="G42" s="198"/>
      <c r="H42" s="198"/>
      <c r="I42" s="198">
        <f>C42-D42</f>
        <v>130</v>
      </c>
      <c r="J42" s="178"/>
      <c r="K42" s="751"/>
      <c r="M42" s="734"/>
    </row>
    <row r="43" spans="1:13" s="179" customFormat="1" ht="31.5" customHeight="1">
      <c r="A43" s="176" t="s">
        <v>172</v>
      </c>
      <c r="B43" s="157" t="s">
        <v>223</v>
      </c>
      <c r="C43" s="197">
        <f t="shared" ref="C43:H43" si="10">C44+C54</f>
        <v>7069.9944999999998</v>
      </c>
      <c r="D43" s="197">
        <f t="shared" si="10"/>
        <v>0</v>
      </c>
      <c r="E43" s="197">
        <f t="shared" si="10"/>
        <v>0</v>
      </c>
      <c r="F43" s="197">
        <f t="shared" si="10"/>
        <v>0</v>
      </c>
      <c r="G43" s="197">
        <f t="shared" si="10"/>
        <v>0</v>
      </c>
      <c r="H43" s="197">
        <f t="shared" si="10"/>
        <v>0</v>
      </c>
      <c r="I43" s="197">
        <f>I44+I54</f>
        <v>7069.9944999999998</v>
      </c>
      <c r="J43" s="178"/>
      <c r="K43" s="751"/>
      <c r="M43" s="734"/>
    </row>
    <row r="44" spans="1:13" s="179" customFormat="1" ht="19.5">
      <c r="A44" s="257" t="s">
        <v>77</v>
      </c>
      <c r="B44" s="177" t="s">
        <v>303</v>
      </c>
      <c r="C44" s="198">
        <f t="shared" ref="C44:I44" si="11">SUM(C45:C53)</f>
        <v>6327.9944999999998</v>
      </c>
      <c r="D44" s="198">
        <f t="shared" si="11"/>
        <v>0</v>
      </c>
      <c r="E44" s="198">
        <f t="shared" si="11"/>
        <v>0</v>
      </c>
      <c r="F44" s="198">
        <f t="shared" si="11"/>
        <v>0</v>
      </c>
      <c r="G44" s="198">
        <f t="shared" si="11"/>
        <v>0</v>
      </c>
      <c r="H44" s="198">
        <f t="shared" si="11"/>
        <v>0</v>
      </c>
      <c r="I44" s="198">
        <f t="shared" si="11"/>
        <v>6327.9944999999998</v>
      </c>
      <c r="J44" s="178"/>
      <c r="K44" s="751"/>
      <c r="M44" s="734"/>
    </row>
    <row r="45" spans="1:13" s="51" customFormat="1">
      <c r="A45" s="151"/>
      <c r="B45" s="258" t="s">
        <v>304</v>
      </c>
      <c r="C45" s="199">
        <f>'DT 2025 trình HĐ'!O358/1000000</f>
        <v>5874</v>
      </c>
      <c r="D45" s="199"/>
      <c r="E45" s="199"/>
      <c r="F45" s="199"/>
      <c r="G45" s="199"/>
      <c r="H45" s="199"/>
      <c r="I45" s="199">
        <f>+C45-D45</f>
        <v>5874</v>
      </c>
      <c r="J45" s="154"/>
      <c r="K45" s="752"/>
      <c r="M45" s="732"/>
    </row>
    <row r="46" spans="1:13" s="51" customFormat="1">
      <c r="A46" s="151"/>
      <c r="B46" s="258" t="s">
        <v>305</v>
      </c>
      <c r="C46" s="199">
        <f>'DT 2025 trình HĐ'!O359/1000000</f>
        <v>111.4945</v>
      </c>
      <c r="D46" s="199"/>
      <c r="E46" s="199"/>
      <c r="F46" s="199"/>
      <c r="G46" s="199"/>
      <c r="H46" s="199"/>
      <c r="I46" s="199">
        <f>+C46-D46</f>
        <v>111.4945</v>
      </c>
      <c r="J46" s="154"/>
      <c r="K46" s="752"/>
      <c r="M46" s="732"/>
    </row>
    <row r="47" spans="1:13" s="51" customFormat="1">
      <c r="A47" s="151"/>
      <c r="B47" s="259" t="s">
        <v>306</v>
      </c>
      <c r="C47" s="199">
        <f>'DT 2025 trình HĐ'!O360/1000000</f>
        <v>30</v>
      </c>
      <c r="D47" s="199"/>
      <c r="E47" s="199"/>
      <c r="F47" s="199"/>
      <c r="G47" s="199"/>
      <c r="H47" s="199"/>
      <c r="I47" s="199">
        <f>+C47-D47</f>
        <v>30</v>
      </c>
      <c r="J47" s="153"/>
      <c r="K47" s="753"/>
      <c r="M47" s="732"/>
    </row>
    <row r="48" spans="1:13" s="51" customFormat="1">
      <c r="A48" s="151"/>
      <c r="B48" s="259" t="s">
        <v>307</v>
      </c>
      <c r="C48" s="199">
        <f>'DT 2025 trình HĐ'!O361/1000000</f>
        <v>104</v>
      </c>
      <c r="D48" s="199"/>
      <c r="E48" s="199"/>
      <c r="F48" s="199"/>
      <c r="G48" s="199"/>
      <c r="H48" s="199"/>
      <c r="I48" s="199">
        <f>+C48-D48</f>
        <v>104</v>
      </c>
      <c r="J48" s="153"/>
      <c r="K48" s="753"/>
      <c r="M48" s="732"/>
    </row>
    <row r="49" spans="1:13" s="51" customFormat="1">
      <c r="A49" s="151"/>
      <c r="B49" s="259" t="s">
        <v>753</v>
      </c>
      <c r="C49" s="199">
        <f>'DT 2025 trình HĐ'!O362/1000000</f>
        <v>0</v>
      </c>
      <c r="D49" s="199"/>
      <c r="E49" s="199"/>
      <c r="F49" s="199"/>
      <c r="G49" s="199"/>
      <c r="H49" s="199"/>
      <c r="I49" s="199">
        <f t="shared" ref="I49:I53" si="12">+C49-D49</f>
        <v>0</v>
      </c>
      <c r="J49" s="153"/>
      <c r="K49" s="753"/>
      <c r="M49" s="732"/>
    </row>
    <row r="50" spans="1:13" s="51" customFormat="1">
      <c r="A50" s="151"/>
      <c r="B50" s="259" t="s">
        <v>754</v>
      </c>
      <c r="C50" s="199">
        <f>'DT 2025 trình HĐ'!O363/1000000</f>
        <v>40.5</v>
      </c>
      <c r="D50" s="199"/>
      <c r="E50" s="199"/>
      <c r="F50" s="199"/>
      <c r="G50" s="199"/>
      <c r="H50" s="199"/>
      <c r="I50" s="199">
        <f t="shared" si="12"/>
        <v>40.5</v>
      </c>
      <c r="J50" s="153"/>
      <c r="K50" s="753"/>
      <c r="M50" s="732"/>
    </row>
    <row r="51" spans="1:13" s="51" customFormat="1" ht="47.25">
      <c r="A51" s="151"/>
      <c r="B51" s="259" t="s">
        <v>757</v>
      </c>
      <c r="C51" s="199">
        <f>'DT 2025 trình HĐ'!O364/1000000</f>
        <v>0</v>
      </c>
      <c r="D51" s="199"/>
      <c r="E51" s="199"/>
      <c r="F51" s="199"/>
      <c r="G51" s="199"/>
      <c r="H51" s="199"/>
      <c r="I51" s="199">
        <f t="shared" si="12"/>
        <v>0</v>
      </c>
      <c r="J51" s="153"/>
      <c r="K51" s="753"/>
      <c r="M51" s="732"/>
    </row>
    <row r="52" spans="1:13" s="51" customFormat="1">
      <c r="A52" s="151"/>
      <c r="B52" s="259" t="s">
        <v>758</v>
      </c>
      <c r="C52" s="199">
        <f>'DT 2025 trình HĐ'!O365/1000000</f>
        <v>41</v>
      </c>
      <c r="D52" s="199"/>
      <c r="E52" s="199"/>
      <c r="F52" s="199"/>
      <c r="G52" s="199"/>
      <c r="H52" s="199"/>
      <c r="I52" s="199">
        <f t="shared" si="12"/>
        <v>41</v>
      </c>
      <c r="J52" s="153"/>
      <c r="K52" s="753"/>
      <c r="M52" s="732"/>
    </row>
    <row r="53" spans="1:13" s="51" customFormat="1" ht="31.5">
      <c r="A53" s="151"/>
      <c r="B53" s="259" t="s">
        <v>581</v>
      </c>
      <c r="C53" s="199">
        <f>'DT 2025 trình HĐ'!O366/1000000</f>
        <v>127</v>
      </c>
      <c r="D53" s="199"/>
      <c r="E53" s="199"/>
      <c r="F53" s="199"/>
      <c r="G53" s="199"/>
      <c r="H53" s="199"/>
      <c r="I53" s="199">
        <f t="shared" si="12"/>
        <v>127</v>
      </c>
      <c r="J53" s="153"/>
      <c r="K53" s="753"/>
      <c r="M53" s="732"/>
    </row>
    <row r="54" spans="1:13" s="51" customFormat="1">
      <c r="A54" s="257" t="s">
        <v>77</v>
      </c>
      <c r="B54" s="177" t="s">
        <v>225</v>
      </c>
      <c r="C54" s="198">
        <f>C55</f>
        <v>742</v>
      </c>
      <c r="D54" s="198">
        <f t="shared" ref="D54:I54" si="13">D55</f>
        <v>0</v>
      </c>
      <c r="E54" s="198">
        <f t="shared" si="13"/>
        <v>0</v>
      </c>
      <c r="F54" s="198">
        <f t="shared" si="13"/>
        <v>0</v>
      </c>
      <c r="G54" s="198">
        <f t="shared" si="13"/>
        <v>0</v>
      </c>
      <c r="H54" s="198">
        <f t="shared" si="13"/>
        <v>0</v>
      </c>
      <c r="I54" s="198">
        <f t="shared" si="13"/>
        <v>742</v>
      </c>
      <c r="J54" s="153"/>
      <c r="K54" s="753"/>
      <c r="M54" s="732"/>
    </row>
    <row r="55" spans="1:13" s="51" customFormat="1">
      <c r="A55" s="151"/>
      <c r="B55" s="260" t="s">
        <v>308</v>
      </c>
      <c r="C55" s="199">
        <v>742</v>
      </c>
      <c r="D55" s="199"/>
      <c r="E55" s="199"/>
      <c r="F55" s="199"/>
      <c r="G55" s="199"/>
      <c r="H55" s="199"/>
      <c r="I55" s="199">
        <f>+C55-D55</f>
        <v>742</v>
      </c>
      <c r="J55" s="153"/>
      <c r="K55" s="753"/>
      <c r="M55" s="732"/>
    </row>
    <row r="56" spans="1:13" s="51" customFormat="1">
      <c r="A56" s="151" t="s">
        <v>173</v>
      </c>
      <c r="B56" s="157" t="s">
        <v>766</v>
      </c>
      <c r="C56" s="197">
        <f>+C57+C58</f>
        <v>1102.05</v>
      </c>
      <c r="D56" s="197">
        <f t="shared" ref="D56:I56" si="14">+D57+D58</f>
        <v>0</v>
      </c>
      <c r="E56" s="197">
        <f t="shared" si="14"/>
        <v>0</v>
      </c>
      <c r="F56" s="197">
        <f t="shared" si="14"/>
        <v>0</v>
      </c>
      <c r="G56" s="197">
        <f t="shared" si="14"/>
        <v>0</v>
      </c>
      <c r="H56" s="197">
        <f t="shared" si="14"/>
        <v>0</v>
      </c>
      <c r="I56" s="197">
        <f t="shared" si="14"/>
        <v>1102.05</v>
      </c>
      <c r="J56" s="153"/>
      <c r="K56" s="753"/>
      <c r="M56" s="732"/>
    </row>
    <row r="57" spans="1:13" s="179" customFormat="1" ht="31.5">
      <c r="A57" s="257" t="s">
        <v>77</v>
      </c>
      <c r="B57" s="283" t="s">
        <v>528</v>
      </c>
      <c r="C57" s="198">
        <f>'DT 2025 trình HĐ'!O372/1000000</f>
        <v>937.35</v>
      </c>
      <c r="D57" s="198"/>
      <c r="E57" s="198"/>
      <c r="F57" s="198"/>
      <c r="G57" s="198"/>
      <c r="H57" s="198"/>
      <c r="I57" s="198">
        <f>+C57-D57</f>
        <v>937.35</v>
      </c>
      <c r="J57" s="178"/>
      <c r="K57" s="751"/>
      <c r="M57" s="734"/>
    </row>
    <row r="58" spans="1:13" s="179" customFormat="1" ht="19.5">
      <c r="A58" s="257" t="s">
        <v>77</v>
      </c>
      <c r="B58" s="756" t="s">
        <v>527</v>
      </c>
      <c r="C58" s="747">
        <f>SUM(C59:C64)</f>
        <v>164.7</v>
      </c>
      <c r="D58" s="747">
        <f t="shared" ref="D58:I58" si="15">SUM(D59:D64)</f>
        <v>0</v>
      </c>
      <c r="E58" s="747">
        <f t="shared" si="15"/>
        <v>0</v>
      </c>
      <c r="F58" s="747">
        <f t="shared" si="15"/>
        <v>0</v>
      </c>
      <c r="G58" s="747">
        <f t="shared" si="15"/>
        <v>0</v>
      </c>
      <c r="H58" s="747">
        <f t="shared" si="15"/>
        <v>0</v>
      </c>
      <c r="I58" s="747">
        <f t="shared" si="15"/>
        <v>164.7</v>
      </c>
      <c r="J58" s="178"/>
      <c r="K58" s="757" t="s">
        <v>767</v>
      </c>
      <c r="M58" s="734"/>
    </row>
    <row r="59" spans="1:13" s="179" customFormat="1" ht="19.5" hidden="1">
      <c r="A59" s="176"/>
      <c r="B59" s="283" t="s">
        <v>502</v>
      </c>
      <c r="C59" s="198">
        <f>'DT 2025 trình HĐ'!O373/1000000</f>
        <v>70.2</v>
      </c>
      <c r="D59" s="198"/>
      <c r="E59" s="198"/>
      <c r="F59" s="198"/>
      <c r="G59" s="198"/>
      <c r="H59" s="198"/>
      <c r="I59" s="198">
        <f t="shared" ref="I59:I64" si="16">+C59-D59</f>
        <v>70.2</v>
      </c>
      <c r="J59" s="178"/>
      <c r="K59" s="751"/>
      <c r="M59" s="734"/>
    </row>
    <row r="60" spans="1:13" s="179" customFormat="1" ht="19.5" hidden="1">
      <c r="A60" s="176"/>
      <c r="B60" s="283" t="s">
        <v>503</v>
      </c>
      <c r="C60" s="198">
        <f>'DT 2025 trình HĐ'!O374/1000000</f>
        <v>9</v>
      </c>
      <c r="D60" s="198"/>
      <c r="E60" s="198"/>
      <c r="F60" s="198"/>
      <c r="G60" s="198"/>
      <c r="H60" s="198"/>
      <c r="I60" s="198">
        <f t="shared" si="16"/>
        <v>9</v>
      </c>
      <c r="J60" s="178"/>
      <c r="K60" s="751"/>
      <c r="M60" s="734"/>
    </row>
    <row r="61" spans="1:13" s="179" customFormat="1" ht="19.5" hidden="1">
      <c r="A61" s="176"/>
      <c r="B61" s="283" t="s">
        <v>504</v>
      </c>
      <c r="C61" s="198">
        <f>'DT 2025 trình HĐ'!O375/1000000</f>
        <v>18</v>
      </c>
      <c r="D61" s="198"/>
      <c r="E61" s="198"/>
      <c r="F61" s="198"/>
      <c r="G61" s="198"/>
      <c r="H61" s="198"/>
      <c r="I61" s="198">
        <f t="shared" si="16"/>
        <v>18</v>
      </c>
      <c r="J61" s="178"/>
      <c r="K61" s="751"/>
      <c r="M61" s="734"/>
    </row>
    <row r="62" spans="1:13" s="179" customFormat="1" ht="19.5" hidden="1">
      <c r="A62" s="176"/>
      <c r="B62" s="283" t="s">
        <v>505</v>
      </c>
      <c r="C62" s="198">
        <f>'DT 2025 trình HĐ'!O376/1000000</f>
        <v>13.5</v>
      </c>
      <c r="D62" s="198"/>
      <c r="E62" s="198"/>
      <c r="F62" s="198"/>
      <c r="G62" s="198"/>
      <c r="H62" s="198"/>
      <c r="I62" s="198">
        <f t="shared" si="16"/>
        <v>13.5</v>
      </c>
      <c r="J62" s="178"/>
      <c r="K62" s="751"/>
      <c r="M62" s="734"/>
    </row>
    <row r="63" spans="1:13" s="179" customFormat="1" ht="19.5" hidden="1">
      <c r="A63" s="176"/>
      <c r="B63" s="283" t="s">
        <v>506</v>
      </c>
      <c r="C63" s="198">
        <f>'DT 2025 trình HĐ'!O377/1000000</f>
        <v>18</v>
      </c>
      <c r="D63" s="198"/>
      <c r="E63" s="198"/>
      <c r="F63" s="198"/>
      <c r="G63" s="198"/>
      <c r="H63" s="198"/>
      <c r="I63" s="198">
        <f t="shared" si="16"/>
        <v>18</v>
      </c>
      <c r="J63" s="178"/>
      <c r="K63" s="751"/>
      <c r="M63" s="734"/>
    </row>
    <row r="64" spans="1:13" s="179" customFormat="1" ht="19.5" hidden="1">
      <c r="A64" s="176"/>
      <c r="B64" s="283" t="s">
        <v>507</v>
      </c>
      <c r="C64" s="198">
        <f>'DT 2025 trình HĐ'!O378/1000000</f>
        <v>36</v>
      </c>
      <c r="D64" s="198"/>
      <c r="E64" s="198"/>
      <c r="F64" s="198"/>
      <c r="G64" s="198"/>
      <c r="H64" s="198"/>
      <c r="I64" s="198">
        <f t="shared" si="16"/>
        <v>36</v>
      </c>
      <c r="J64" s="178"/>
      <c r="K64" s="751"/>
      <c r="M64" s="734"/>
    </row>
    <row r="65" spans="1:13" s="51" customFormat="1">
      <c r="A65" s="151" t="s">
        <v>174</v>
      </c>
      <c r="B65" s="157" t="s">
        <v>501</v>
      </c>
      <c r="C65" s="197">
        <f>SUM(C66:C69)</f>
        <v>427.06376699999998</v>
      </c>
      <c r="D65" s="197">
        <f t="shared" ref="D65:I65" si="17">SUM(D66:D69)</f>
        <v>0</v>
      </c>
      <c r="E65" s="197">
        <f t="shared" si="17"/>
        <v>0</v>
      </c>
      <c r="F65" s="197">
        <f t="shared" si="17"/>
        <v>0</v>
      </c>
      <c r="G65" s="197">
        <f t="shared" si="17"/>
        <v>0</v>
      </c>
      <c r="H65" s="197">
        <f t="shared" si="17"/>
        <v>0</v>
      </c>
      <c r="I65" s="197">
        <f t="shared" si="17"/>
        <v>427.06376699999998</v>
      </c>
      <c r="J65" s="153"/>
      <c r="K65" s="753"/>
      <c r="M65" s="732"/>
    </row>
    <row r="66" spans="1:13" s="179" customFormat="1" ht="19.5">
      <c r="A66" s="176"/>
      <c r="B66" s="283" t="s">
        <v>315</v>
      </c>
      <c r="C66" s="198">
        <f>'DT 2025 trình HĐ'!O380/1000000</f>
        <v>149.31200699999999</v>
      </c>
      <c r="D66" s="198"/>
      <c r="E66" s="198"/>
      <c r="F66" s="198"/>
      <c r="G66" s="198"/>
      <c r="H66" s="198"/>
      <c r="I66" s="198">
        <f>+C66-D66</f>
        <v>149.31200699999999</v>
      </c>
      <c r="J66" s="178"/>
      <c r="K66" s="751" t="s">
        <v>768</v>
      </c>
      <c r="M66" s="734"/>
    </row>
    <row r="67" spans="1:13" s="179" customFormat="1" ht="19.5">
      <c r="A67" s="176"/>
      <c r="B67" s="283" t="s">
        <v>316</v>
      </c>
      <c r="C67" s="198">
        <f>'DT 2025 trình HĐ'!O381/1000000</f>
        <v>20.975760000000005</v>
      </c>
      <c r="D67" s="198"/>
      <c r="E67" s="198"/>
      <c r="F67" s="198"/>
      <c r="G67" s="198"/>
      <c r="H67" s="198"/>
      <c r="I67" s="198">
        <f>+C67-D67</f>
        <v>20.975760000000005</v>
      </c>
      <c r="J67" s="178"/>
      <c r="K67" s="751"/>
      <c r="M67" s="734"/>
    </row>
    <row r="68" spans="1:13" s="179" customFormat="1" ht="19.5">
      <c r="A68" s="176"/>
      <c r="B68" s="283" t="s">
        <v>317</v>
      </c>
      <c r="C68" s="198">
        <f>'DT 2025 trình HĐ'!O383/1000000</f>
        <v>29.7</v>
      </c>
      <c r="D68" s="198"/>
      <c r="E68" s="198"/>
      <c r="F68" s="198"/>
      <c r="G68" s="198"/>
      <c r="H68" s="198"/>
      <c r="I68" s="198">
        <f>+C68-D68</f>
        <v>29.7</v>
      </c>
      <c r="J68" s="178"/>
      <c r="K68" s="751"/>
      <c r="M68" s="734"/>
    </row>
    <row r="69" spans="1:13" s="179" customFormat="1" ht="19.5">
      <c r="A69" s="176"/>
      <c r="B69" s="283" t="s">
        <v>318</v>
      </c>
      <c r="C69" s="198">
        <f>'DT 2025 trình HĐ'!O384/1000000</f>
        <v>227.07599999999999</v>
      </c>
      <c r="D69" s="198"/>
      <c r="E69" s="198"/>
      <c r="F69" s="198"/>
      <c r="G69" s="198"/>
      <c r="H69" s="198"/>
      <c r="I69" s="198">
        <f>+C69-D69</f>
        <v>227.07599999999999</v>
      </c>
      <c r="J69" s="178"/>
      <c r="K69" s="751"/>
      <c r="M69" s="734"/>
    </row>
    <row r="70" spans="1:13" s="54" customFormat="1">
      <c r="A70" s="151" t="s">
        <v>175</v>
      </c>
      <c r="B70" s="157" t="s">
        <v>517</v>
      </c>
      <c r="C70" s="197">
        <f>SUM(C71:C76)</f>
        <v>14361.871733000002</v>
      </c>
      <c r="D70" s="197">
        <f t="shared" ref="D70:I70" si="18">SUM(D71:D76)</f>
        <v>0</v>
      </c>
      <c r="E70" s="197">
        <f t="shared" si="18"/>
        <v>0</v>
      </c>
      <c r="F70" s="197">
        <f t="shared" si="18"/>
        <v>0</v>
      </c>
      <c r="G70" s="197">
        <f t="shared" si="18"/>
        <v>0</v>
      </c>
      <c r="H70" s="197">
        <f t="shared" si="18"/>
        <v>0</v>
      </c>
      <c r="I70" s="197">
        <f t="shared" si="18"/>
        <v>14361.871733000002</v>
      </c>
      <c r="J70" s="155"/>
      <c r="K70" s="754"/>
      <c r="M70" s="732"/>
    </row>
    <row r="71" spans="1:13" s="179" customFormat="1" ht="19.5">
      <c r="A71" s="168" t="s">
        <v>77</v>
      </c>
      <c r="B71" s="283" t="s">
        <v>245</v>
      </c>
      <c r="C71" s="737">
        <f>VPUB!D35/1000000-C65-C56</f>
        <v>4550.3602330000003</v>
      </c>
      <c r="D71" s="198"/>
      <c r="E71" s="198"/>
      <c r="F71" s="198"/>
      <c r="G71" s="198"/>
      <c r="H71" s="198"/>
      <c r="I71" s="198">
        <f t="shared" ref="I71:I76" si="19">+C71-D71</f>
        <v>4550.3602330000003</v>
      </c>
      <c r="J71" s="178"/>
      <c r="K71" s="751"/>
      <c r="M71" s="734"/>
    </row>
    <row r="72" spans="1:13" s="179" customFormat="1" ht="19.5">
      <c r="A72" s="168" t="s">
        <v>77</v>
      </c>
      <c r="B72" s="283" t="s">
        <v>265</v>
      </c>
      <c r="C72" s="737">
        <f>'Dang uy'!D25/1000000</f>
        <v>3640.0059999999999</v>
      </c>
      <c r="D72" s="198"/>
      <c r="E72" s="198"/>
      <c r="F72" s="198"/>
      <c r="G72" s="198"/>
      <c r="H72" s="198"/>
      <c r="I72" s="198">
        <f t="shared" si="19"/>
        <v>3640.0059999999999</v>
      </c>
      <c r="J72" s="178"/>
      <c r="K72" s="751"/>
      <c r="M72" s="734"/>
    </row>
    <row r="73" spans="1:13" s="179" customFormat="1" ht="19.5">
      <c r="A73" s="168" t="s">
        <v>77</v>
      </c>
      <c r="B73" s="283" t="s">
        <v>319</v>
      </c>
      <c r="C73" s="198">
        <f>UBMT!D22/1000000</f>
        <v>3400.6689999999999</v>
      </c>
      <c r="D73" s="198"/>
      <c r="E73" s="198"/>
      <c r="F73" s="198"/>
      <c r="G73" s="198"/>
      <c r="H73" s="198"/>
      <c r="I73" s="198">
        <f t="shared" si="19"/>
        <v>3400.6689999999999</v>
      </c>
      <c r="J73" s="178"/>
      <c r="K73" s="751"/>
      <c r="M73" s="734"/>
    </row>
    <row r="74" spans="1:13" s="179" customFormat="1" ht="19.5">
      <c r="A74" s="168" t="s">
        <v>77</v>
      </c>
      <c r="B74" s="283" t="s">
        <v>225</v>
      </c>
      <c r="C74" s="198">
        <f>KT!D30/1000000-C17-C41-C54-C100-C106-C108</f>
        <v>843.33700000000044</v>
      </c>
      <c r="D74" s="198"/>
      <c r="E74" s="198"/>
      <c r="F74" s="198"/>
      <c r="G74" s="198"/>
      <c r="H74" s="198"/>
      <c r="I74" s="198">
        <f t="shared" si="19"/>
        <v>843.33700000000044</v>
      </c>
      <c r="J74" s="178"/>
      <c r="K74" s="751"/>
      <c r="M74" s="734"/>
    </row>
    <row r="75" spans="1:13" s="179" customFormat="1" ht="19.5">
      <c r="A75" s="168" t="s">
        <v>77</v>
      </c>
      <c r="B75" s="283" t="s">
        <v>303</v>
      </c>
      <c r="C75" s="198">
        <f>VHXH!D37/1000000-C44-C77</f>
        <v>1103.5764999999999</v>
      </c>
      <c r="D75" s="198"/>
      <c r="E75" s="198"/>
      <c r="F75" s="198"/>
      <c r="G75" s="198"/>
      <c r="H75" s="198"/>
      <c r="I75" s="198">
        <f t="shared" si="19"/>
        <v>1103.5764999999999</v>
      </c>
      <c r="J75" s="178"/>
      <c r="K75" s="751"/>
      <c r="M75" s="734"/>
    </row>
    <row r="76" spans="1:13" s="179" customFormat="1" ht="19.5">
      <c r="A76" s="168" t="s">
        <v>77</v>
      </c>
      <c r="B76" s="283" t="s">
        <v>320</v>
      </c>
      <c r="C76" s="198">
        <f>TTHCC!D16/1000000</f>
        <v>823.923</v>
      </c>
      <c r="D76" s="198"/>
      <c r="E76" s="198"/>
      <c r="F76" s="198"/>
      <c r="G76" s="198"/>
      <c r="H76" s="198"/>
      <c r="I76" s="198">
        <f t="shared" si="19"/>
        <v>823.923</v>
      </c>
      <c r="J76" s="178"/>
      <c r="K76" s="751"/>
      <c r="M76" s="734"/>
    </row>
    <row r="77" spans="1:13" s="179" customFormat="1" ht="19.5">
      <c r="A77" s="151" t="s">
        <v>176</v>
      </c>
      <c r="B77" s="284" t="s">
        <v>496</v>
      </c>
      <c r="C77" s="197">
        <f>C78</f>
        <v>143.91</v>
      </c>
      <c r="D77" s="197">
        <f t="shared" ref="D77:I77" si="20">D78</f>
        <v>0</v>
      </c>
      <c r="E77" s="197">
        <f t="shared" si="20"/>
        <v>0</v>
      </c>
      <c r="F77" s="197">
        <f t="shared" si="20"/>
        <v>0</v>
      </c>
      <c r="G77" s="197">
        <f t="shared" si="20"/>
        <v>0</v>
      </c>
      <c r="H77" s="197">
        <f t="shared" si="20"/>
        <v>0</v>
      </c>
      <c r="I77" s="197">
        <f t="shared" si="20"/>
        <v>143.91</v>
      </c>
      <c r="J77" s="178"/>
      <c r="K77" s="751"/>
      <c r="M77" s="734"/>
    </row>
    <row r="78" spans="1:13" s="179" customFormat="1" ht="19.5">
      <c r="A78" s="176"/>
      <c r="B78" s="355" t="s">
        <v>500</v>
      </c>
      <c r="C78" s="199">
        <f>SUM(C79:C81)</f>
        <v>143.91</v>
      </c>
      <c r="D78" s="199">
        <f t="shared" ref="D78:I78" si="21">SUM(D79:D81)</f>
        <v>0</v>
      </c>
      <c r="E78" s="199">
        <f t="shared" si="21"/>
        <v>0</v>
      </c>
      <c r="F78" s="199">
        <f t="shared" si="21"/>
        <v>0</v>
      </c>
      <c r="G78" s="199">
        <f t="shared" si="21"/>
        <v>0</v>
      </c>
      <c r="H78" s="199">
        <f t="shared" si="21"/>
        <v>0</v>
      </c>
      <c r="I78" s="199">
        <f t="shared" si="21"/>
        <v>143.91</v>
      </c>
      <c r="J78" s="178"/>
      <c r="K78" s="751"/>
      <c r="M78" s="734"/>
    </row>
    <row r="79" spans="1:13" s="179" customFormat="1" ht="19.5">
      <c r="A79" s="168" t="s">
        <v>77</v>
      </c>
      <c r="B79" s="283" t="s">
        <v>518</v>
      </c>
      <c r="C79" s="198">
        <f>'DT 2025 trình HĐ'!L353/1000000</f>
        <v>143.91</v>
      </c>
      <c r="D79" s="198"/>
      <c r="E79" s="198"/>
      <c r="F79" s="198"/>
      <c r="G79" s="198"/>
      <c r="H79" s="198"/>
      <c r="I79" s="198">
        <f>+C79-D79</f>
        <v>143.91</v>
      </c>
      <c r="J79" s="178"/>
      <c r="K79" s="751"/>
      <c r="M79" s="734"/>
    </row>
    <row r="80" spans="1:13" s="179" customFormat="1" ht="19.5" hidden="1">
      <c r="A80" s="168" t="s">
        <v>77</v>
      </c>
      <c r="B80" s="283" t="s">
        <v>519</v>
      </c>
      <c r="C80" s="198">
        <f>'DT 2025 trình HĐ'!L354/1000000</f>
        <v>0</v>
      </c>
      <c r="D80" s="198"/>
      <c r="E80" s="198"/>
      <c r="F80" s="198"/>
      <c r="G80" s="198"/>
      <c r="H80" s="198"/>
      <c r="I80" s="198">
        <f>+C80-D80</f>
        <v>0</v>
      </c>
      <c r="J80" s="178"/>
      <c r="K80" s="751"/>
      <c r="M80" s="734"/>
    </row>
    <row r="81" spans="1:13" s="179" customFormat="1" ht="19.5" hidden="1">
      <c r="A81" s="168" t="s">
        <v>77</v>
      </c>
      <c r="B81" s="283" t="s">
        <v>520</v>
      </c>
      <c r="C81" s="198">
        <f>'DT 2025 trình HĐ'!L355/1000000</f>
        <v>0</v>
      </c>
      <c r="D81" s="198"/>
      <c r="E81" s="198"/>
      <c r="F81" s="198"/>
      <c r="G81" s="198"/>
      <c r="H81" s="198"/>
      <c r="I81" s="198">
        <f>+C81-D81</f>
        <v>0</v>
      </c>
      <c r="J81" s="178"/>
      <c r="K81" s="751"/>
      <c r="M81" s="734"/>
    </row>
    <row r="82" spans="1:13" s="54" customFormat="1">
      <c r="A82" s="720">
        <v>3</v>
      </c>
      <c r="B82" s="721" t="s">
        <v>612</v>
      </c>
      <c r="C82" s="722">
        <f>C83+C84+C85</f>
        <v>2546.1822899999997</v>
      </c>
      <c r="D82" s="722"/>
      <c r="E82" s="722"/>
      <c r="F82" s="722"/>
      <c r="G82" s="722"/>
      <c r="H82" s="722"/>
      <c r="I82" s="722">
        <f>C82</f>
        <v>2546.1822899999997</v>
      </c>
      <c r="J82" s="723"/>
      <c r="K82" s="751"/>
      <c r="M82" s="732"/>
    </row>
    <row r="83" spans="1:13" s="57" customFormat="1" ht="14.1" customHeight="1">
      <c r="A83" s="759"/>
      <c r="B83" s="756" t="s">
        <v>614</v>
      </c>
      <c r="C83" s="747">
        <f>4*52.5</f>
        <v>210</v>
      </c>
      <c r="D83" s="747"/>
      <c r="E83" s="747"/>
      <c r="F83" s="747"/>
      <c r="G83" s="747"/>
      <c r="H83" s="747"/>
      <c r="I83" s="747">
        <f t="shared" ref="I83:I85" si="22">C83</f>
        <v>210</v>
      </c>
      <c r="J83" s="760"/>
      <c r="K83" s="751"/>
      <c r="M83" s="734"/>
    </row>
    <row r="84" spans="1:13" s="57" customFormat="1" ht="31.5">
      <c r="A84" s="759"/>
      <c r="B84" s="756" t="s">
        <v>751</v>
      </c>
      <c r="C84" s="747">
        <f>'PL tiet kiem'!J30</f>
        <v>895.05</v>
      </c>
      <c r="D84" s="747"/>
      <c r="E84" s="747"/>
      <c r="F84" s="747"/>
      <c r="G84" s="747"/>
      <c r="H84" s="747"/>
      <c r="I84" s="747">
        <f t="shared" si="22"/>
        <v>895.05</v>
      </c>
      <c r="J84" s="760"/>
      <c r="K84" s="751"/>
      <c r="M84" s="734"/>
    </row>
    <row r="85" spans="1:13" s="57" customFormat="1" ht="31.5">
      <c r="A85" s="759"/>
      <c r="B85" s="756" t="s">
        <v>752</v>
      </c>
      <c r="C85" s="747">
        <f>'PL tiet kiem'!J11</f>
        <v>1441.1322899999998</v>
      </c>
      <c r="D85" s="747"/>
      <c r="E85" s="747"/>
      <c r="F85" s="747"/>
      <c r="G85" s="747"/>
      <c r="H85" s="747"/>
      <c r="I85" s="747">
        <f t="shared" si="22"/>
        <v>1441.1322899999998</v>
      </c>
      <c r="J85" s="760"/>
      <c r="K85" s="751"/>
      <c r="M85" s="734"/>
    </row>
    <row r="86" spans="1:13" s="54" customFormat="1" ht="31.5">
      <c r="A86" s="156">
        <v>4</v>
      </c>
      <c r="B86" s="157" t="s">
        <v>773</v>
      </c>
      <c r="C86" s="197"/>
      <c r="D86" s="197"/>
      <c r="E86" s="197"/>
      <c r="F86" s="197"/>
      <c r="G86" s="197"/>
      <c r="H86" s="197"/>
      <c r="I86" s="197">
        <f>+C86-D86</f>
        <v>0</v>
      </c>
      <c r="J86" s="158"/>
      <c r="K86" s="751"/>
      <c r="M86" s="732"/>
    </row>
    <row r="87" spans="1:13" s="54" customFormat="1">
      <c r="A87" s="156">
        <v>5</v>
      </c>
      <c r="B87" s="157" t="s">
        <v>90</v>
      </c>
      <c r="C87" s="197">
        <v>832</v>
      </c>
      <c r="D87" s="197">
        <f>SUM(E87:H87)</f>
        <v>0</v>
      </c>
      <c r="E87" s="197"/>
      <c r="F87" s="197"/>
      <c r="G87" s="197"/>
      <c r="H87" s="197"/>
      <c r="I87" s="197">
        <f>+C87-D87</f>
        <v>832</v>
      </c>
      <c r="J87" s="158"/>
      <c r="K87" s="751"/>
      <c r="M87" s="732"/>
    </row>
    <row r="88" spans="1:13" s="54" customFormat="1">
      <c r="A88" s="156">
        <v>6</v>
      </c>
      <c r="B88" s="157" t="s">
        <v>242</v>
      </c>
      <c r="C88" s="197"/>
      <c r="D88" s="197"/>
      <c r="E88" s="197"/>
      <c r="F88" s="197"/>
      <c r="G88" s="197"/>
      <c r="H88" s="197"/>
      <c r="I88" s="199"/>
      <c r="J88" s="158"/>
      <c r="K88" s="751"/>
      <c r="M88" s="732"/>
    </row>
    <row r="89" spans="1:13" s="54" customFormat="1" ht="15.75">
      <c r="A89" s="164" t="s">
        <v>85</v>
      </c>
      <c r="B89" s="165" t="s">
        <v>206</v>
      </c>
      <c r="C89" s="197">
        <f t="shared" ref="C89" si="23">+C90+C104</f>
        <v>2823</v>
      </c>
      <c r="D89" s="197">
        <f t="shared" ref="D89:H89" si="24">+D90+D104</f>
        <v>113</v>
      </c>
      <c r="E89" s="197">
        <f t="shared" si="24"/>
        <v>44</v>
      </c>
      <c r="F89" s="197">
        <f t="shared" si="24"/>
        <v>19</v>
      </c>
      <c r="G89" s="197">
        <f t="shared" si="24"/>
        <v>25</v>
      </c>
      <c r="H89" s="197">
        <f t="shared" si="24"/>
        <v>25</v>
      </c>
      <c r="I89" s="197">
        <f>+I90+I104</f>
        <v>2710</v>
      </c>
      <c r="J89" s="166"/>
      <c r="M89" s="735"/>
    </row>
    <row r="90" spans="1:13" s="54" customFormat="1" ht="15.75">
      <c r="A90" s="164" t="s">
        <v>243</v>
      </c>
      <c r="B90" s="165" t="s">
        <v>207</v>
      </c>
      <c r="C90" s="197">
        <f t="shared" ref="C90:I90" si="25">C91+C100+C102</f>
        <v>183</v>
      </c>
      <c r="D90" s="197">
        <f t="shared" ref="D90:H90" si="26">D91+D100+D102</f>
        <v>113</v>
      </c>
      <c r="E90" s="197">
        <f t="shared" si="26"/>
        <v>44</v>
      </c>
      <c r="F90" s="197">
        <f t="shared" si="26"/>
        <v>19</v>
      </c>
      <c r="G90" s="197">
        <f t="shared" si="26"/>
        <v>25</v>
      </c>
      <c r="H90" s="197">
        <f t="shared" si="26"/>
        <v>25</v>
      </c>
      <c r="I90" s="197">
        <f t="shared" si="25"/>
        <v>70</v>
      </c>
      <c r="J90" s="166"/>
      <c r="M90" s="735"/>
    </row>
    <row r="91" spans="1:13" s="54" customFormat="1" ht="15.75">
      <c r="A91" s="167">
        <v>1</v>
      </c>
      <c r="B91" s="165" t="s">
        <v>208</v>
      </c>
      <c r="C91" s="197">
        <f>C92+C96</f>
        <v>183</v>
      </c>
      <c r="D91" s="197">
        <f t="shared" ref="D91:H91" si="27">D92+D96</f>
        <v>113</v>
      </c>
      <c r="E91" s="197">
        <f t="shared" si="27"/>
        <v>44</v>
      </c>
      <c r="F91" s="197">
        <f t="shared" si="27"/>
        <v>19</v>
      </c>
      <c r="G91" s="197">
        <f t="shared" si="27"/>
        <v>25</v>
      </c>
      <c r="H91" s="197">
        <f t="shared" si="27"/>
        <v>25</v>
      </c>
      <c r="I91" s="197">
        <f>+C91-D91</f>
        <v>70</v>
      </c>
      <c r="J91" s="166"/>
      <c r="M91" s="735"/>
    </row>
    <row r="92" spans="1:13" s="51" customFormat="1" ht="15.75">
      <c r="A92" s="175" t="s">
        <v>100</v>
      </c>
      <c r="B92" s="169" t="s">
        <v>150</v>
      </c>
      <c r="C92" s="199">
        <f>C93+C94+C95</f>
        <v>0</v>
      </c>
      <c r="D92" s="199">
        <f t="shared" ref="D92:H92" si="28">D93+D94+D95</f>
        <v>0</v>
      </c>
      <c r="E92" s="199">
        <f t="shared" si="28"/>
        <v>0</v>
      </c>
      <c r="F92" s="199">
        <f t="shared" si="28"/>
        <v>0</v>
      </c>
      <c r="G92" s="199">
        <f t="shared" si="28"/>
        <v>0</v>
      </c>
      <c r="H92" s="199">
        <f t="shared" si="28"/>
        <v>0</v>
      </c>
      <c r="I92" s="199">
        <f t="shared" ref="I92:I107" si="29">+C92-D92</f>
        <v>0</v>
      </c>
      <c r="J92" s="174"/>
      <c r="M92" s="736"/>
    </row>
    <row r="93" spans="1:13" s="51" customFormat="1" ht="15.75">
      <c r="A93" s="168" t="s">
        <v>77</v>
      </c>
      <c r="B93" s="169" t="s">
        <v>209</v>
      </c>
      <c r="C93" s="199"/>
      <c r="D93" s="199"/>
      <c r="E93" s="199"/>
      <c r="F93" s="199"/>
      <c r="G93" s="199"/>
      <c r="H93" s="199"/>
      <c r="I93" s="199">
        <f t="shared" si="29"/>
        <v>0</v>
      </c>
      <c r="J93" s="174"/>
      <c r="M93" s="736"/>
    </row>
    <row r="94" spans="1:13" s="51" customFormat="1" ht="15.75">
      <c r="A94" s="168" t="s">
        <v>77</v>
      </c>
      <c r="B94" s="169" t="s">
        <v>210</v>
      </c>
      <c r="C94" s="199"/>
      <c r="D94" s="199"/>
      <c r="E94" s="199"/>
      <c r="F94" s="199"/>
      <c r="G94" s="199"/>
      <c r="H94" s="199"/>
      <c r="I94" s="199">
        <f t="shared" si="29"/>
        <v>0</v>
      </c>
      <c r="J94" s="174"/>
      <c r="M94" s="736"/>
    </row>
    <row r="95" spans="1:13" s="51" customFormat="1" ht="31.5">
      <c r="A95" s="168" t="s">
        <v>77</v>
      </c>
      <c r="B95" s="169" t="s">
        <v>160</v>
      </c>
      <c r="C95" s="199"/>
      <c r="D95" s="199"/>
      <c r="E95" s="199"/>
      <c r="F95" s="199"/>
      <c r="G95" s="199"/>
      <c r="H95" s="199"/>
      <c r="I95" s="199">
        <f t="shared" si="29"/>
        <v>0</v>
      </c>
      <c r="J95" s="174"/>
      <c r="M95" s="736"/>
    </row>
    <row r="96" spans="1:13" s="51" customFormat="1" ht="15.75">
      <c r="A96" s="175" t="s">
        <v>102</v>
      </c>
      <c r="B96" s="169" t="s">
        <v>151</v>
      </c>
      <c r="C96" s="199">
        <f>C97+C98+C99</f>
        <v>183</v>
      </c>
      <c r="D96" s="199">
        <f t="shared" ref="D96:H96" si="30">D97+D98+D99</f>
        <v>113</v>
      </c>
      <c r="E96" s="199">
        <f t="shared" si="30"/>
        <v>44</v>
      </c>
      <c r="F96" s="199">
        <f t="shared" si="30"/>
        <v>19</v>
      </c>
      <c r="G96" s="199">
        <f t="shared" si="30"/>
        <v>25</v>
      </c>
      <c r="H96" s="199">
        <f t="shared" si="30"/>
        <v>25</v>
      </c>
      <c r="I96" s="199">
        <f t="shared" si="29"/>
        <v>70</v>
      </c>
      <c r="J96" s="174"/>
      <c r="M96" s="736"/>
    </row>
    <row r="97" spans="1:13" s="51" customFormat="1" ht="15.75">
      <c r="A97" s="168" t="s">
        <v>77</v>
      </c>
      <c r="B97" s="169" t="s">
        <v>209</v>
      </c>
      <c r="C97" s="199">
        <v>183</v>
      </c>
      <c r="D97" s="199">
        <f>SUM(E97:H97)</f>
        <v>113</v>
      </c>
      <c r="E97" s="199">
        <v>44</v>
      </c>
      <c r="F97" s="199">
        <v>19</v>
      </c>
      <c r="G97" s="199">
        <v>25</v>
      </c>
      <c r="H97" s="199">
        <v>25</v>
      </c>
      <c r="I97" s="199">
        <f t="shared" si="29"/>
        <v>70</v>
      </c>
      <c r="J97" s="174"/>
      <c r="M97" s="736"/>
    </row>
    <row r="98" spans="1:13" s="51" customFormat="1" ht="15.75">
      <c r="A98" s="168" t="s">
        <v>77</v>
      </c>
      <c r="B98" s="169" t="s">
        <v>210</v>
      </c>
      <c r="C98" s="199"/>
      <c r="D98" s="199"/>
      <c r="E98" s="199"/>
      <c r="F98" s="199"/>
      <c r="G98" s="199"/>
      <c r="H98" s="199"/>
      <c r="I98" s="199">
        <f t="shared" si="29"/>
        <v>0</v>
      </c>
      <c r="J98" s="174"/>
      <c r="M98" s="736"/>
    </row>
    <row r="99" spans="1:13" s="51" customFormat="1" ht="31.5">
      <c r="A99" s="168" t="s">
        <v>77</v>
      </c>
      <c r="B99" s="169" t="s">
        <v>160</v>
      </c>
      <c r="C99" s="199"/>
      <c r="D99" s="199"/>
      <c r="E99" s="199"/>
      <c r="F99" s="199"/>
      <c r="G99" s="199"/>
      <c r="H99" s="199"/>
      <c r="I99" s="199">
        <f t="shared" si="29"/>
        <v>0</v>
      </c>
      <c r="J99" s="174"/>
      <c r="M99" s="736"/>
    </row>
    <row r="100" spans="1:13" s="54" customFormat="1" ht="15" customHeight="1">
      <c r="A100" s="170">
        <v>2</v>
      </c>
      <c r="B100" s="171" t="s">
        <v>211</v>
      </c>
      <c r="C100" s="197">
        <f>C101</f>
        <v>0</v>
      </c>
      <c r="D100" s="197"/>
      <c r="E100" s="197"/>
      <c r="F100" s="197"/>
      <c r="G100" s="197"/>
      <c r="H100" s="197"/>
      <c r="I100" s="197">
        <f t="shared" si="29"/>
        <v>0</v>
      </c>
      <c r="J100" s="166"/>
      <c r="M100" s="735"/>
    </row>
    <row r="101" spans="1:13" s="51" customFormat="1" ht="31.5" hidden="1">
      <c r="A101" s="168"/>
      <c r="B101" s="169" t="s">
        <v>521</v>
      </c>
      <c r="C101" s="199"/>
      <c r="D101" s="199"/>
      <c r="E101" s="199"/>
      <c r="F101" s="199"/>
      <c r="G101" s="199"/>
      <c r="H101" s="199"/>
      <c r="I101" s="199">
        <f t="shared" si="29"/>
        <v>0</v>
      </c>
      <c r="J101" s="174"/>
      <c r="M101" s="736"/>
    </row>
    <row r="102" spans="1:13" s="54" customFormat="1" ht="15.75">
      <c r="A102" s="170">
        <v>3</v>
      </c>
      <c r="B102" s="171" t="s">
        <v>215</v>
      </c>
      <c r="C102" s="197">
        <f>SUM(C103:C103)</f>
        <v>0</v>
      </c>
      <c r="D102" s="197"/>
      <c r="E102" s="197"/>
      <c r="F102" s="197"/>
      <c r="G102" s="197"/>
      <c r="H102" s="197"/>
      <c r="I102" s="197">
        <f>SUM(I103:I103)</f>
        <v>0</v>
      </c>
      <c r="J102" s="166"/>
      <c r="M102" s="735"/>
    </row>
    <row r="103" spans="1:13" s="51" customFormat="1" ht="0.75" customHeight="1">
      <c r="A103" s="168"/>
      <c r="B103" s="474" t="s">
        <v>526</v>
      </c>
      <c r="C103" s="199"/>
      <c r="D103" s="199"/>
      <c r="E103" s="199"/>
      <c r="F103" s="199"/>
      <c r="G103" s="199"/>
      <c r="H103" s="199"/>
      <c r="I103" s="199">
        <f t="shared" si="29"/>
        <v>0</v>
      </c>
      <c r="J103" s="174"/>
      <c r="M103" s="736"/>
    </row>
    <row r="104" spans="1:13" s="54" customFormat="1" ht="15.75">
      <c r="A104" s="167" t="s">
        <v>244</v>
      </c>
      <c r="B104" s="473" t="s">
        <v>212</v>
      </c>
      <c r="C104" s="197">
        <f t="shared" ref="C104:I104" si="31">C105+C108+C110</f>
        <v>2640</v>
      </c>
      <c r="D104" s="197">
        <f t="shared" si="31"/>
        <v>0</v>
      </c>
      <c r="E104" s="197">
        <f t="shared" si="31"/>
        <v>0</v>
      </c>
      <c r="F104" s="197">
        <f t="shared" si="31"/>
        <v>0</v>
      </c>
      <c r="G104" s="197">
        <f t="shared" si="31"/>
        <v>0</v>
      </c>
      <c r="H104" s="197">
        <f t="shared" si="31"/>
        <v>0</v>
      </c>
      <c r="I104" s="197">
        <f t="shared" si="31"/>
        <v>2640</v>
      </c>
      <c r="J104" s="166"/>
      <c r="M104" s="735"/>
    </row>
    <row r="105" spans="1:13" s="54" customFormat="1" ht="15.75">
      <c r="A105" s="167">
        <v>1</v>
      </c>
      <c r="B105" s="165" t="s">
        <v>213</v>
      </c>
      <c r="C105" s="197">
        <f>C106+C107</f>
        <v>640</v>
      </c>
      <c r="D105" s="197">
        <f t="shared" ref="D105:H105" si="32">D106+D107</f>
        <v>0</v>
      </c>
      <c r="E105" s="197">
        <f t="shared" si="32"/>
        <v>0</v>
      </c>
      <c r="F105" s="197">
        <f t="shared" si="32"/>
        <v>0</v>
      </c>
      <c r="G105" s="197">
        <f t="shared" si="32"/>
        <v>0</v>
      </c>
      <c r="H105" s="197">
        <f t="shared" si="32"/>
        <v>0</v>
      </c>
      <c r="I105" s="197">
        <f t="shared" si="29"/>
        <v>640</v>
      </c>
      <c r="J105" s="166"/>
      <c r="M105" s="735"/>
    </row>
    <row r="106" spans="1:13" s="51" customFormat="1" ht="15.75">
      <c r="A106" s="168" t="s">
        <v>77</v>
      </c>
      <c r="B106" s="172" t="s">
        <v>156</v>
      </c>
      <c r="C106" s="199">
        <v>40</v>
      </c>
      <c r="D106" s="199">
        <f>SUM(E106:H106)</f>
        <v>0</v>
      </c>
      <c r="E106" s="199"/>
      <c r="F106" s="199"/>
      <c r="G106" s="199"/>
      <c r="H106" s="199"/>
      <c r="I106" s="199">
        <f t="shared" si="29"/>
        <v>40</v>
      </c>
      <c r="J106" s="174"/>
      <c r="M106" s="736"/>
    </row>
    <row r="107" spans="1:13" s="51" customFormat="1" ht="15.75">
      <c r="A107" s="168" t="s">
        <v>77</v>
      </c>
      <c r="B107" s="172" t="s">
        <v>301</v>
      </c>
      <c r="C107" s="199">
        <v>600</v>
      </c>
      <c r="D107" s="199"/>
      <c r="E107" s="199"/>
      <c r="F107" s="199"/>
      <c r="G107" s="199"/>
      <c r="H107" s="199"/>
      <c r="I107" s="199">
        <f t="shared" si="29"/>
        <v>600</v>
      </c>
      <c r="J107" s="174"/>
      <c r="M107" s="736"/>
    </row>
    <row r="108" spans="1:13" s="54" customFormat="1" ht="15.75">
      <c r="A108" s="173">
        <v>2</v>
      </c>
      <c r="B108" s="171" t="s">
        <v>214</v>
      </c>
      <c r="C108" s="197">
        <f>+C109</f>
        <v>2000</v>
      </c>
      <c r="D108" s="197"/>
      <c r="E108" s="197"/>
      <c r="F108" s="197"/>
      <c r="G108" s="197"/>
      <c r="H108" s="197"/>
      <c r="I108" s="197">
        <f>+I109</f>
        <v>2000</v>
      </c>
      <c r="J108" s="166"/>
      <c r="M108" s="735"/>
    </row>
    <row r="109" spans="1:13" s="51" customFormat="1" ht="31.5">
      <c r="A109" s="168"/>
      <c r="B109" s="169" t="s">
        <v>521</v>
      </c>
      <c r="C109" s="199">
        <v>2000</v>
      </c>
      <c r="D109" s="199"/>
      <c r="E109" s="199"/>
      <c r="F109" s="199"/>
      <c r="G109" s="199"/>
      <c r="H109" s="199"/>
      <c r="I109" s="199">
        <f t="shared" ref="I109" si="33">+C109-D109</f>
        <v>2000</v>
      </c>
      <c r="J109" s="174"/>
      <c r="M109" s="736"/>
    </row>
    <row r="110" spans="1:13" s="51" customFormat="1" ht="15.75">
      <c r="A110" s="170">
        <v>3</v>
      </c>
      <c r="B110" s="171" t="s">
        <v>215</v>
      </c>
      <c r="C110" s="197"/>
      <c r="D110" s="197"/>
      <c r="E110" s="197"/>
      <c r="F110" s="197"/>
      <c r="G110" s="197"/>
      <c r="H110" s="197"/>
      <c r="I110" s="197"/>
      <c r="J110" s="174"/>
      <c r="M110" s="736"/>
    </row>
    <row r="111" spans="1:13" s="51" customFormat="1" ht="15.75">
      <c r="A111" s="253" t="s">
        <v>75</v>
      </c>
      <c r="B111" s="254" t="s">
        <v>248</v>
      </c>
      <c r="C111" s="255"/>
      <c r="D111" s="255"/>
      <c r="E111" s="255"/>
      <c r="F111" s="255"/>
      <c r="G111" s="255"/>
      <c r="H111" s="255"/>
      <c r="I111" s="255">
        <f>C111</f>
        <v>0</v>
      </c>
      <c r="J111" s="256"/>
      <c r="M111" s="736"/>
    </row>
  </sheetData>
  <mergeCells count="9">
    <mergeCell ref="A2:J2"/>
    <mergeCell ref="A3:J3"/>
    <mergeCell ref="E5:H5"/>
    <mergeCell ref="J5:J6"/>
    <mergeCell ref="A5:A6"/>
    <mergeCell ref="B5:B6"/>
    <mergeCell ref="I5:I6"/>
    <mergeCell ref="C5:C6"/>
    <mergeCell ref="D5:D6"/>
  </mergeCells>
  <printOptions horizontalCentered="1"/>
  <pageMargins left="0.2" right="0.36" top="0.6" bottom="0.54" header="0.17" footer="0.28000000000000003"/>
  <pageSetup paperSize="9" scale="75" fitToHeight="2" orientation="landscape" r:id="rId1"/>
  <headerFooter alignWithMargins="0">
    <oddFooter>&amp;C&amp;".VnTime,Italic"&amp;8</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03"/>
  <sheetViews>
    <sheetView zoomScale="70" zoomScaleNormal="70" workbookViewId="0">
      <pane xSplit="2" ySplit="6" topLeftCell="C257" activePane="bottomRight" state="frozen"/>
      <selection pane="topRight" activeCell="C1" sqref="C1"/>
      <selection pane="bottomLeft" activeCell="A7" sqref="A7"/>
      <selection pane="bottomRight" activeCell="O273" sqref="O273"/>
    </sheetView>
  </sheetViews>
  <sheetFormatPr defaultRowHeight="18.75"/>
  <cols>
    <col min="1" max="1" width="6" style="351" bestFit="1" customWidth="1"/>
    <col min="2" max="2" width="41.44140625" style="352" customWidth="1"/>
    <col min="3" max="3" width="17.88671875" style="345" customWidth="1"/>
    <col min="4" max="4" width="22.6640625" style="345" hidden="1" customWidth="1"/>
    <col min="5" max="5" width="17.109375" style="345" hidden="1" customWidth="1"/>
    <col min="6" max="6" width="11" style="345" hidden="1" customWidth="1"/>
    <col min="7" max="7" width="12.88671875" style="345" hidden="1" customWidth="1"/>
    <col min="8" max="8" width="17.109375" style="345" hidden="1" customWidth="1"/>
    <col min="9" max="9" width="17" style="345" customWidth="1"/>
    <col min="10" max="10" width="11.77734375" style="345" customWidth="1"/>
    <col min="11" max="11" width="13.109375" style="345" bestFit="1" customWidth="1"/>
    <col min="12" max="12" width="16.44140625" style="345" customWidth="1"/>
    <col min="13" max="13" width="16.77734375" style="345" customWidth="1"/>
    <col min="14" max="14" width="14.33203125" style="345" customWidth="1"/>
    <col min="15" max="15" width="17.33203125" style="345" customWidth="1"/>
    <col min="16" max="16" width="9.109375" style="353" bestFit="1" customWidth="1"/>
    <col min="17" max="17" width="12.77734375" style="345" bestFit="1" customWidth="1"/>
    <col min="18" max="21" width="14.44140625" style="288" customWidth="1"/>
    <col min="22" max="22" width="11" style="288" bestFit="1" customWidth="1"/>
    <col min="23" max="23" width="11.44140625" style="288" customWidth="1"/>
    <col min="24" max="24" width="6" style="288" bestFit="1" customWidth="1"/>
    <col min="25" max="265" width="8.88671875" style="288"/>
    <col min="266" max="266" width="4.33203125" style="288" bestFit="1" customWidth="1"/>
    <col min="267" max="267" width="41.33203125" style="288" customWidth="1"/>
    <col min="268" max="268" width="12.88671875" style="288" customWidth="1"/>
    <col min="269" max="269" width="12.109375" style="288" customWidth="1"/>
    <col min="270" max="271" width="14.44140625" style="288" customWidth="1"/>
    <col min="272" max="272" width="23.109375" style="288" customWidth="1"/>
    <col min="273" max="273" width="31.109375" style="288" customWidth="1"/>
    <col min="274" max="277" width="14.44140625" style="288" customWidth="1"/>
    <col min="278" max="278" width="11" style="288" bestFit="1" customWidth="1"/>
    <col min="279" max="279" width="11.44140625" style="288" customWidth="1"/>
    <col min="280" max="280" width="9" style="288" bestFit="1" customWidth="1"/>
    <col min="281" max="521" width="8.88671875" style="288"/>
    <col min="522" max="522" width="4.33203125" style="288" bestFit="1" customWidth="1"/>
    <col min="523" max="523" width="41.33203125" style="288" customWidth="1"/>
    <col min="524" max="524" width="12.88671875" style="288" customWidth="1"/>
    <col min="525" max="525" width="12.109375" style="288" customWidth="1"/>
    <col min="526" max="527" width="14.44140625" style="288" customWidth="1"/>
    <col min="528" max="528" width="23.109375" style="288" customWidth="1"/>
    <col min="529" max="529" width="31.109375" style="288" customWidth="1"/>
    <col min="530" max="533" width="14.44140625" style="288" customWidth="1"/>
    <col min="534" max="534" width="11" style="288" bestFit="1" customWidth="1"/>
    <col min="535" max="535" width="11.44140625" style="288" customWidth="1"/>
    <col min="536" max="536" width="9" style="288" bestFit="1" customWidth="1"/>
    <col min="537" max="777" width="8.88671875" style="288"/>
    <col min="778" max="778" width="4.33203125" style="288" bestFit="1" customWidth="1"/>
    <col min="779" max="779" width="41.33203125" style="288" customWidth="1"/>
    <col min="780" max="780" width="12.88671875" style="288" customWidth="1"/>
    <col min="781" max="781" width="12.109375" style="288" customWidth="1"/>
    <col min="782" max="783" width="14.44140625" style="288" customWidth="1"/>
    <col min="784" max="784" width="23.109375" style="288" customWidth="1"/>
    <col min="785" max="785" width="31.109375" style="288" customWidth="1"/>
    <col min="786" max="789" width="14.44140625" style="288" customWidth="1"/>
    <col min="790" max="790" width="11" style="288" bestFit="1" customWidth="1"/>
    <col min="791" max="791" width="11.44140625" style="288" customWidth="1"/>
    <col min="792" max="792" width="9" style="288" bestFit="1" customWidth="1"/>
    <col min="793" max="1033" width="8.88671875" style="288"/>
    <col min="1034" max="1034" width="4.33203125" style="288" bestFit="1" customWidth="1"/>
    <col min="1035" max="1035" width="41.33203125" style="288" customWidth="1"/>
    <col min="1036" max="1036" width="12.88671875" style="288" customWidth="1"/>
    <col min="1037" max="1037" width="12.109375" style="288" customWidth="1"/>
    <col min="1038" max="1039" width="14.44140625" style="288" customWidth="1"/>
    <col min="1040" max="1040" width="23.109375" style="288" customWidth="1"/>
    <col min="1041" max="1041" width="31.109375" style="288" customWidth="1"/>
    <col min="1042" max="1045" width="14.44140625" style="288" customWidth="1"/>
    <col min="1046" max="1046" width="11" style="288" bestFit="1" customWidth="1"/>
    <col min="1047" max="1047" width="11.44140625" style="288" customWidth="1"/>
    <col min="1048" max="1048" width="9" style="288" bestFit="1" customWidth="1"/>
    <col min="1049" max="1289" width="8.88671875" style="288"/>
    <col min="1290" max="1290" width="4.33203125" style="288" bestFit="1" customWidth="1"/>
    <col min="1291" max="1291" width="41.33203125" style="288" customWidth="1"/>
    <col min="1292" max="1292" width="12.88671875" style="288" customWidth="1"/>
    <col min="1293" max="1293" width="12.109375" style="288" customWidth="1"/>
    <col min="1294" max="1295" width="14.44140625" style="288" customWidth="1"/>
    <col min="1296" max="1296" width="23.109375" style="288" customWidth="1"/>
    <col min="1297" max="1297" width="31.109375" style="288" customWidth="1"/>
    <col min="1298" max="1301" width="14.44140625" style="288" customWidth="1"/>
    <col min="1302" max="1302" width="11" style="288" bestFit="1" customWidth="1"/>
    <col min="1303" max="1303" width="11.44140625" style="288" customWidth="1"/>
    <col min="1304" max="1304" width="9" style="288" bestFit="1" customWidth="1"/>
    <col min="1305" max="1545" width="8.88671875" style="288"/>
    <col min="1546" max="1546" width="4.33203125" style="288" bestFit="1" customWidth="1"/>
    <col min="1547" max="1547" width="41.33203125" style="288" customWidth="1"/>
    <col min="1548" max="1548" width="12.88671875" style="288" customWidth="1"/>
    <col min="1549" max="1549" width="12.109375" style="288" customWidth="1"/>
    <col min="1550" max="1551" width="14.44140625" style="288" customWidth="1"/>
    <col min="1552" max="1552" width="23.109375" style="288" customWidth="1"/>
    <col min="1553" max="1553" width="31.109375" style="288" customWidth="1"/>
    <col min="1554" max="1557" width="14.44140625" style="288" customWidth="1"/>
    <col min="1558" max="1558" width="11" style="288" bestFit="1" customWidth="1"/>
    <col min="1559" max="1559" width="11.44140625" style="288" customWidth="1"/>
    <col min="1560" max="1560" width="9" style="288" bestFit="1" customWidth="1"/>
    <col min="1561" max="1801" width="8.88671875" style="288"/>
    <col min="1802" max="1802" width="4.33203125" style="288" bestFit="1" customWidth="1"/>
    <col min="1803" max="1803" width="41.33203125" style="288" customWidth="1"/>
    <col min="1804" max="1804" width="12.88671875" style="288" customWidth="1"/>
    <col min="1805" max="1805" width="12.109375" style="288" customWidth="1"/>
    <col min="1806" max="1807" width="14.44140625" style="288" customWidth="1"/>
    <col min="1808" max="1808" width="23.109375" style="288" customWidth="1"/>
    <col min="1809" max="1809" width="31.109375" style="288" customWidth="1"/>
    <col min="1810" max="1813" width="14.44140625" style="288" customWidth="1"/>
    <col min="1814" max="1814" width="11" style="288" bestFit="1" customWidth="1"/>
    <col min="1815" max="1815" width="11.44140625" style="288" customWidth="1"/>
    <col min="1816" max="1816" width="9" style="288" bestFit="1" customWidth="1"/>
    <col min="1817" max="2057" width="8.88671875" style="288"/>
    <col min="2058" max="2058" width="4.33203125" style="288" bestFit="1" customWidth="1"/>
    <col min="2059" max="2059" width="41.33203125" style="288" customWidth="1"/>
    <col min="2060" max="2060" width="12.88671875" style="288" customWidth="1"/>
    <col min="2061" max="2061" width="12.109375" style="288" customWidth="1"/>
    <col min="2062" max="2063" width="14.44140625" style="288" customWidth="1"/>
    <col min="2064" max="2064" width="23.109375" style="288" customWidth="1"/>
    <col min="2065" max="2065" width="31.109375" style="288" customWidth="1"/>
    <col min="2066" max="2069" width="14.44140625" style="288" customWidth="1"/>
    <col min="2070" max="2070" width="11" style="288" bestFit="1" customWidth="1"/>
    <col min="2071" max="2071" width="11.44140625" style="288" customWidth="1"/>
    <col min="2072" max="2072" width="9" style="288" bestFit="1" customWidth="1"/>
    <col min="2073" max="2313" width="8.88671875" style="288"/>
    <col min="2314" max="2314" width="4.33203125" style="288" bestFit="1" customWidth="1"/>
    <col min="2315" max="2315" width="41.33203125" style="288" customWidth="1"/>
    <col min="2316" max="2316" width="12.88671875" style="288" customWidth="1"/>
    <col min="2317" max="2317" width="12.109375" style="288" customWidth="1"/>
    <col min="2318" max="2319" width="14.44140625" style="288" customWidth="1"/>
    <col min="2320" max="2320" width="23.109375" style="288" customWidth="1"/>
    <col min="2321" max="2321" width="31.109375" style="288" customWidth="1"/>
    <col min="2322" max="2325" width="14.44140625" style="288" customWidth="1"/>
    <col min="2326" max="2326" width="11" style="288" bestFit="1" customWidth="1"/>
    <col min="2327" max="2327" width="11.44140625" style="288" customWidth="1"/>
    <col min="2328" max="2328" width="9" style="288" bestFit="1" customWidth="1"/>
    <col min="2329" max="2569" width="8.88671875" style="288"/>
    <col min="2570" max="2570" width="4.33203125" style="288" bestFit="1" customWidth="1"/>
    <col min="2571" max="2571" width="41.33203125" style="288" customWidth="1"/>
    <col min="2572" max="2572" width="12.88671875" style="288" customWidth="1"/>
    <col min="2573" max="2573" width="12.109375" style="288" customWidth="1"/>
    <col min="2574" max="2575" width="14.44140625" style="288" customWidth="1"/>
    <col min="2576" max="2576" width="23.109375" style="288" customWidth="1"/>
    <col min="2577" max="2577" width="31.109375" style="288" customWidth="1"/>
    <col min="2578" max="2581" width="14.44140625" style="288" customWidth="1"/>
    <col min="2582" max="2582" width="11" style="288" bestFit="1" customWidth="1"/>
    <col min="2583" max="2583" width="11.44140625" style="288" customWidth="1"/>
    <col min="2584" max="2584" width="9" style="288" bestFit="1" customWidth="1"/>
    <col min="2585" max="2825" width="8.88671875" style="288"/>
    <col min="2826" max="2826" width="4.33203125" style="288" bestFit="1" customWidth="1"/>
    <col min="2827" max="2827" width="41.33203125" style="288" customWidth="1"/>
    <col min="2828" max="2828" width="12.88671875" style="288" customWidth="1"/>
    <col min="2829" max="2829" width="12.109375" style="288" customWidth="1"/>
    <col min="2830" max="2831" width="14.44140625" style="288" customWidth="1"/>
    <col min="2832" max="2832" width="23.109375" style="288" customWidth="1"/>
    <col min="2833" max="2833" width="31.109375" style="288" customWidth="1"/>
    <col min="2834" max="2837" width="14.44140625" style="288" customWidth="1"/>
    <col min="2838" max="2838" width="11" style="288" bestFit="1" customWidth="1"/>
    <col min="2839" max="2839" width="11.44140625" style="288" customWidth="1"/>
    <col min="2840" max="2840" width="9" style="288" bestFit="1" customWidth="1"/>
    <col min="2841" max="3081" width="8.88671875" style="288"/>
    <col min="3082" max="3082" width="4.33203125" style="288" bestFit="1" customWidth="1"/>
    <col min="3083" max="3083" width="41.33203125" style="288" customWidth="1"/>
    <col min="3084" max="3084" width="12.88671875" style="288" customWidth="1"/>
    <col min="3085" max="3085" width="12.109375" style="288" customWidth="1"/>
    <col min="3086" max="3087" width="14.44140625" style="288" customWidth="1"/>
    <col min="3088" max="3088" width="23.109375" style="288" customWidth="1"/>
    <col min="3089" max="3089" width="31.109375" style="288" customWidth="1"/>
    <col min="3090" max="3093" width="14.44140625" style="288" customWidth="1"/>
    <col min="3094" max="3094" width="11" style="288" bestFit="1" customWidth="1"/>
    <col min="3095" max="3095" width="11.44140625" style="288" customWidth="1"/>
    <col min="3096" max="3096" width="9" style="288" bestFit="1" customWidth="1"/>
    <col min="3097" max="3337" width="8.88671875" style="288"/>
    <col min="3338" max="3338" width="4.33203125" style="288" bestFit="1" customWidth="1"/>
    <col min="3339" max="3339" width="41.33203125" style="288" customWidth="1"/>
    <col min="3340" max="3340" width="12.88671875" style="288" customWidth="1"/>
    <col min="3341" max="3341" width="12.109375" style="288" customWidth="1"/>
    <col min="3342" max="3343" width="14.44140625" style="288" customWidth="1"/>
    <col min="3344" max="3344" width="23.109375" style="288" customWidth="1"/>
    <col min="3345" max="3345" width="31.109375" style="288" customWidth="1"/>
    <col min="3346" max="3349" width="14.44140625" style="288" customWidth="1"/>
    <col min="3350" max="3350" width="11" style="288" bestFit="1" customWidth="1"/>
    <col min="3351" max="3351" width="11.44140625" style="288" customWidth="1"/>
    <col min="3352" max="3352" width="9" style="288" bestFit="1" customWidth="1"/>
    <col min="3353" max="3593" width="8.88671875" style="288"/>
    <col min="3594" max="3594" width="4.33203125" style="288" bestFit="1" customWidth="1"/>
    <col min="3595" max="3595" width="41.33203125" style="288" customWidth="1"/>
    <col min="3596" max="3596" width="12.88671875" style="288" customWidth="1"/>
    <col min="3597" max="3597" width="12.109375" style="288" customWidth="1"/>
    <col min="3598" max="3599" width="14.44140625" style="288" customWidth="1"/>
    <col min="3600" max="3600" width="23.109375" style="288" customWidth="1"/>
    <col min="3601" max="3601" width="31.109375" style="288" customWidth="1"/>
    <col min="3602" max="3605" width="14.44140625" style="288" customWidth="1"/>
    <col min="3606" max="3606" width="11" style="288" bestFit="1" customWidth="1"/>
    <col min="3607" max="3607" width="11.44140625" style="288" customWidth="1"/>
    <col min="3608" max="3608" width="9" style="288" bestFit="1" customWidth="1"/>
    <col min="3609" max="3849" width="8.88671875" style="288"/>
    <col min="3850" max="3850" width="4.33203125" style="288" bestFit="1" customWidth="1"/>
    <col min="3851" max="3851" width="41.33203125" style="288" customWidth="1"/>
    <col min="3852" max="3852" width="12.88671875" style="288" customWidth="1"/>
    <col min="3853" max="3853" width="12.109375" style="288" customWidth="1"/>
    <col min="3854" max="3855" width="14.44140625" style="288" customWidth="1"/>
    <col min="3856" max="3856" width="23.109375" style="288" customWidth="1"/>
    <col min="3857" max="3857" width="31.109375" style="288" customWidth="1"/>
    <col min="3858" max="3861" width="14.44140625" style="288" customWidth="1"/>
    <col min="3862" max="3862" width="11" style="288" bestFit="1" customWidth="1"/>
    <col min="3863" max="3863" width="11.44140625" style="288" customWidth="1"/>
    <col min="3864" max="3864" width="9" style="288" bestFit="1" customWidth="1"/>
    <col min="3865" max="4105" width="8.88671875" style="288"/>
    <col min="4106" max="4106" width="4.33203125" style="288" bestFit="1" customWidth="1"/>
    <col min="4107" max="4107" width="41.33203125" style="288" customWidth="1"/>
    <col min="4108" max="4108" width="12.88671875" style="288" customWidth="1"/>
    <col min="4109" max="4109" width="12.109375" style="288" customWidth="1"/>
    <col min="4110" max="4111" width="14.44140625" style="288" customWidth="1"/>
    <col min="4112" max="4112" width="23.109375" style="288" customWidth="1"/>
    <col min="4113" max="4113" width="31.109375" style="288" customWidth="1"/>
    <col min="4114" max="4117" width="14.44140625" style="288" customWidth="1"/>
    <col min="4118" max="4118" width="11" style="288" bestFit="1" customWidth="1"/>
    <col min="4119" max="4119" width="11.44140625" style="288" customWidth="1"/>
    <col min="4120" max="4120" width="9" style="288" bestFit="1" customWidth="1"/>
    <col min="4121" max="4361" width="8.88671875" style="288"/>
    <col min="4362" max="4362" width="4.33203125" style="288" bestFit="1" customWidth="1"/>
    <col min="4363" max="4363" width="41.33203125" style="288" customWidth="1"/>
    <col min="4364" max="4364" width="12.88671875" style="288" customWidth="1"/>
    <col min="4365" max="4365" width="12.109375" style="288" customWidth="1"/>
    <col min="4366" max="4367" width="14.44140625" style="288" customWidth="1"/>
    <col min="4368" max="4368" width="23.109375" style="288" customWidth="1"/>
    <col min="4369" max="4369" width="31.109375" style="288" customWidth="1"/>
    <col min="4370" max="4373" width="14.44140625" style="288" customWidth="1"/>
    <col min="4374" max="4374" width="11" style="288" bestFit="1" customWidth="1"/>
    <col min="4375" max="4375" width="11.44140625" style="288" customWidth="1"/>
    <col min="4376" max="4376" width="9" style="288" bestFit="1" customWidth="1"/>
    <col min="4377" max="4617" width="8.88671875" style="288"/>
    <col min="4618" max="4618" width="4.33203125" style="288" bestFit="1" customWidth="1"/>
    <col min="4619" max="4619" width="41.33203125" style="288" customWidth="1"/>
    <col min="4620" max="4620" width="12.88671875" style="288" customWidth="1"/>
    <col min="4621" max="4621" width="12.109375" style="288" customWidth="1"/>
    <col min="4622" max="4623" width="14.44140625" style="288" customWidth="1"/>
    <col min="4624" max="4624" width="23.109375" style="288" customWidth="1"/>
    <col min="4625" max="4625" width="31.109375" style="288" customWidth="1"/>
    <col min="4626" max="4629" width="14.44140625" style="288" customWidth="1"/>
    <col min="4630" max="4630" width="11" style="288" bestFit="1" customWidth="1"/>
    <col min="4631" max="4631" width="11.44140625" style="288" customWidth="1"/>
    <col min="4632" max="4632" width="9" style="288" bestFit="1" customWidth="1"/>
    <col min="4633" max="4873" width="8.88671875" style="288"/>
    <col min="4874" max="4874" width="4.33203125" style="288" bestFit="1" customWidth="1"/>
    <col min="4875" max="4875" width="41.33203125" style="288" customWidth="1"/>
    <col min="4876" max="4876" width="12.88671875" style="288" customWidth="1"/>
    <col min="4877" max="4877" width="12.109375" style="288" customWidth="1"/>
    <col min="4878" max="4879" width="14.44140625" style="288" customWidth="1"/>
    <col min="4880" max="4880" width="23.109375" style="288" customWidth="1"/>
    <col min="4881" max="4881" width="31.109375" style="288" customWidth="1"/>
    <col min="4882" max="4885" width="14.44140625" style="288" customWidth="1"/>
    <col min="4886" max="4886" width="11" style="288" bestFit="1" customWidth="1"/>
    <col min="4887" max="4887" width="11.44140625" style="288" customWidth="1"/>
    <col min="4888" max="4888" width="9" style="288" bestFit="1" customWidth="1"/>
    <col min="4889" max="5129" width="8.88671875" style="288"/>
    <col min="5130" max="5130" width="4.33203125" style="288" bestFit="1" customWidth="1"/>
    <col min="5131" max="5131" width="41.33203125" style="288" customWidth="1"/>
    <col min="5132" max="5132" width="12.88671875" style="288" customWidth="1"/>
    <col min="5133" max="5133" width="12.109375" style="288" customWidth="1"/>
    <col min="5134" max="5135" width="14.44140625" style="288" customWidth="1"/>
    <col min="5136" max="5136" width="23.109375" style="288" customWidth="1"/>
    <col min="5137" max="5137" width="31.109375" style="288" customWidth="1"/>
    <col min="5138" max="5141" width="14.44140625" style="288" customWidth="1"/>
    <col min="5142" max="5142" width="11" style="288" bestFit="1" customWidth="1"/>
    <col min="5143" max="5143" width="11.44140625" style="288" customWidth="1"/>
    <col min="5144" max="5144" width="9" style="288" bestFit="1" customWidth="1"/>
    <col min="5145" max="5385" width="8.88671875" style="288"/>
    <col min="5386" max="5386" width="4.33203125" style="288" bestFit="1" customWidth="1"/>
    <col min="5387" max="5387" width="41.33203125" style="288" customWidth="1"/>
    <col min="5388" max="5388" width="12.88671875" style="288" customWidth="1"/>
    <col min="5389" max="5389" width="12.109375" style="288" customWidth="1"/>
    <col min="5390" max="5391" width="14.44140625" style="288" customWidth="1"/>
    <col min="5392" max="5392" width="23.109375" style="288" customWidth="1"/>
    <col min="5393" max="5393" width="31.109375" style="288" customWidth="1"/>
    <col min="5394" max="5397" width="14.44140625" style="288" customWidth="1"/>
    <col min="5398" max="5398" width="11" style="288" bestFit="1" customWidth="1"/>
    <col min="5399" max="5399" width="11.44140625" style="288" customWidth="1"/>
    <col min="5400" max="5400" width="9" style="288" bestFit="1" customWidth="1"/>
    <col min="5401" max="5641" width="8.88671875" style="288"/>
    <col min="5642" max="5642" width="4.33203125" style="288" bestFit="1" customWidth="1"/>
    <col min="5643" max="5643" width="41.33203125" style="288" customWidth="1"/>
    <col min="5644" max="5644" width="12.88671875" style="288" customWidth="1"/>
    <col min="5645" max="5645" width="12.109375" style="288" customWidth="1"/>
    <col min="5646" max="5647" width="14.44140625" style="288" customWidth="1"/>
    <col min="5648" max="5648" width="23.109375" style="288" customWidth="1"/>
    <col min="5649" max="5649" width="31.109375" style="288" customWidth="1"/>
    <col min="5650" max="5653" width="14.44140625" style="288" customWidth="1"/>
    <col min="5654" max="5654" width="11" style="288" bestFit="1" customWidth="1"/>
    <col min="5655" max="5655" width="11.44140625" style="288" customWidth="1"/>
    <col min="5656" max="5656" width="9" style="288" bestFit="1" customWidth="1"/>
    <col min="5657" max="5897" width="8.88671875" style="288"/>
    <col min="5898" max="5898" width="4.33203125" style="288" bestFit="1" customWidth="1"/>
    <col min="5899" max="5899" width="41.33203125" style="288" customWidth="1"/>
    <col min="5900" max="5900" width="12.88671875" style="288" customWidth="1"/>
    <col min="5901" max="5901" width="12.109375" style="288" customWidth="1"/>
    <col min="5902" max="5903" width="14.44140625" style="288" customWidth="1"/>
    <col min="5904" max="5904" width="23.109375" style="288" customWidth="1"/>
    <col min="5905" max="5905" width="31.109375" style="288" customWidth="1"/>
    <col min="5906" max="5909" width="14.44140625" style="288" customWidth="1"/>
    <col min="5910" max="5910" width="11" style="288" bestFit="1" customWidth="1"/>
    <col min="5911" max="5911" width="11.44140625" style="288" customWidth="1"/>
    <col min="5912" max="5912" width="9" style="288" bestFit="1" customWidth="1"/>
    <col min="5913" max="6153" width="8.88671875" style="288"/>
    <col min="6154" max="6154" width="4.33203125" style="288" bestFit="1" customWidth="1"/>
    <col min="6155" max="6155" width="41.33203125" style="288" customWidth="1"/>
    <col min="6156" max="6156" width="12.88671875" style="288" customWidth="1"/>
    <col min="6157" max="6157" width="12.109375" style="288" customWidth="1"/>
    <col min="6158" max="6159" width="14.44140625" style="288" customWidth="1"/>
    <col min="6160" max="6160" width="23.109375" style="288" customWidth="1"/>
    <col min="6161" max="6161" width="31.109375" style="288" customWidth="1"/>
    <col min="6162" max="6165" width="14.44140625" style="288" customWidth="1"/>
    <col min="6166" max="6166" width="11" style="288" bestFit="1" customWidth="1"/>
    <col min="6167" max="6167" width="11.44140625" style="288" customWidth="1"/>
    <col min="6168" max="6168" width="9" style="288" bestFit="1" customWidth="1"/>
    <col min="6169" max="6409" width="8.88671875" style="288"/>
    <col min="6410" max="6410" width="4.33203125" style="288" bestFit="1" customWidth="1"/>
    <col min="6411" max="6411" width="41.33203125" style="288" customWidth="1"/>
    <col min="6412" max="6412" width="12.88671875" style="288" customWidth="1"/>
    <col min="6413" max="6413" width="12.109375" style="288" customWidth="1"/>
    <col min="6414" max="6415" width="14.44140625" style="288" customWidth="1"/>
    <col min="6416" max="6416" width="23.109375" style="288" customWidth="1"/>
    <col min="6417" max="6417" width="31.109375" style="288" customWidth="1"/>
    <col min="6418" max="6421" width="14.44140625" style="288" customWidth="1"/>
    <col min="6422" max="6422" width="11" style="288" bestFit="1" customWidth="1"/>
    <col min="6423" max="6423" width="11.44140625" style="288" customWidth="1"/>
    <col min="6424" max="6424" width="9" style="288" bestFit="1" customWidth="1"/>
    <col min="6425" max="6665" width="8.88671875" style="288"/>
    <col min="6666" max="6666" width="4.33203125" style="288" bestFit="1" customWidth="1"/>
    <col min="6667" max="6667" width="41.33203125" style="288" customWidth="1"/>
    <col min="6668" max="6668" width="12.88671875" style="288" customWidth="1"/>
    <col min="6669" max="6669" width="12.109375" style="288" customWidth="1"/>
    <col min="6670" max="6671" width="14.44140625" style="288" customWidth="1"/>
    <col min="6672" max="6672" width="23.109375" style="288" customWidth="1"/>
    <col min="6673" max="6673" width="31.109375" style="288" customWidth="1"/>
    <col min="6674" max="6677" width="14.44140625" style="288" customWidth="1"/>
    <col min="6678" max="6678" width="11" style="288" bestFit="1" customWidth="1"/>
    <col min="6679" max="6679" width="11.44140625" style="288" customWidth="1"/>
    <col min="6680" max="6680" width="9" style="288" bestFit="1" customWidth="1"/>
    <col min="6681" max="6921" width="8.88671875" style="288"/>
    <col min="6922" max="6922" width="4.33203125" style="288" bestFit="1" customWidth="1"/>
    <col min="6923" max="6923" width="41.33203125" style="288" customWidth="1"/>
    <col min="6924" max="6924" width="12.88671875" style="288" customWidth="1"/>
    <col min="6925" max="6925" width="12.109375" style="288" customWidth="1"/>
    <col min="6926" max="6927" width="14.44140625" style="288" customWidth="1"/>
    <col min="6928" max="6928" width="23.109375" style="288" customWidth="1"/>
    <col min="6929" max="6929" width="31.109375" style="288" customWidth="1"/>
    <col min="6930" max="6933" width="14.44140625" style="288" customWidth="1"/>
    <col min="6934" max="6934" width="11" style="288" bestFit="1" customWidth="1"/>
    <col min="6935" max="6935" width="11.44140625" style="288" customWidth="1"/>
    <col min="6936" max="6936" width="9" style="288" bestFit="1" customWidth="1"/>
    <col min="6937" max="7177" width="8.88671875" style="288"/>
    <col min="7178" max="7178" width="4.33203125" style="288" bestFit="1" customWidth="1"/>
    <col min="7179" max="7179" width="41.33203125" style="288" customWidth="1"/>
    <col min="7180" max="7180" width="12.88671875" style="288" customWidth="1"/>
    <col min="7181" max="7181" width="12.109375" style="288" customWidth="1"/>
    <col min="7182" max="7183" width="14.44140625" style="288" customWidth="1"/>
    <col min="7184" max="7184" width="23.109375" style="288" customWidth="1"/>
    <col min="7185" max="7185" width="31.109375" style="288" customWidth="1"/>
    <col min="7186" max="7189" width="14.44140625" style="288" customWidth="1"/>
    <col min="7190" max="7190" width="11" style="288" bestFit="1" customWidth="1"/>
    <col min="7191" max="7191" width="11.44140625" style="288" customWidth="1"/>
    <col min="7192" max="7192" width="9" style="288" bestFit="1" customWidth="1"/>
    <col min="7193" max="7433" width="8.88671875" style="288"/>
    <col min="7434" max="7434" width="4.33203125" style="288" bestFit="1" customWidth="1"/>
    <col min="7435" max="7435" width="41.33203125" style="288" customWidth="1"/>
    <col min="7436" max="7436" width="12.88671875" style="288" customWidth="1"/>
    <col min="7437" max="7437" width="12.109375" style="288" customWidth="1"/>
    <col min="7438" max="7439" width="14.44140625" style="288" customWidth="1"/>
    <col min="7440" max="7440" width="23.109375" style="288" customWidth="1"/>
    <col min="7441" max="7441" width="31.109375" style="288" customWidth="1"/>
    <col min="7442" max="7445" width="14.44140625" style="288" customWidth="1"/>
    <col min="7446" max="7446" width="11" style="288" bestFit="1" customWidth="1"/>
    <col min="7447" max="7447" width="11.44140625" style="288" customWidth="1"/>
    <col min="7448" max="7448" width="9" style="288" bestFit="1" customWidth="1"/>
    <col min="7449" max="7689" width="8.88671875" style="288"/>
    <col min="7690" max="7690" width="4.33203125" style="288" bestFit="1" customWidth="1"/>
    <col min="7691" max="7691" width="41.33203125" style="288" customWidth="1"/>
    <col min="7692" max="7692" width="12.88671875" style="288" customWidth="1"/>
    <col min="7693" max="7693" width="12.109375" style="288" customWidth="1"/>
    <col min="7694" max="7695" width="14.44140625" style="288" customWidth="1"/>
    <col min="7696" max="7696" width="23.109375" style="288" customWidth="1"/>
    <col min="7697" max="7697" width="31.109375" style="288" customWidth="1"/>
    <col min="7698" max="7701" width="14.44140625" style="288" customWidth="1"/>
    <col min="7702" max="7702" width="11" style="288" bestFit="1" customWidth="1"/>
    <col min="7703" max="7703" width="11.44140625" style="288" customWidth="1"/>
    <col min="7704" max="7704" width="9" style="288" bestFit="1" customWidth="1"/>
    <col min="7705" max="7945" width="8.88671875" style="288"/>
    <col min="7946" max="7946" width="4.33203125" style="288" bestFit="1" customWidth="1"/>
    <col min="7947" max="7947" width="41.33203125" style="288" customWidth="1"/>
    <col min="7948" max="7948" width="12.88671875" style="288" customWidth="1"/>
    <col min="7949" max="7949" width="12.109375" style="288" customWidth="1"/>
    <col min="7950" max="7951" width="14.44140625" style="288" customWidth="1"/>
    <col min="7952" max="7952" width="23.109375" style="288" customWidth="1"/>
    <col min="7953" max="7953" width="31.109375" style="288" customWidth="1"/>
    <col min="7954" max="7957" width="14.44140625" style="288" customWidth="1"/>
    <col min="7958" max="7958" width="11" style="288" bestFit="1" customWidth="1"/>
    <col min="7959" max="7959" width="11.44140625" style="288" customWidth="1"/>
    <col min="7960" max="7960" width="9" style="288" bestFit="1" customWidth="1"/>
    <col min="7961" max="8201" width="8.88671875" style="288"/>
    <col min="8202" max="8202" width="4.33203125" style="288" bestFit="1" customWidth="1"/>
    <col min="8203" max="8203" width="41.33203125" style="288" customWidth="1"/>
    <col min="8204" max="8204" width="12.88671875" style="288" customWidth="1"/>
    <col min="8205" max="8205" width="12.109375" style="288" customWidth="1"/>
    <col min="8206" max="8207" width="14.44140625" style="288" customWidth="1"/>
    <col min="8208" max="8208" width="23.109375" style="288" customWidth="1"/>
    <col min="8209" max="8209" width="31.109375" style="288" customWidth="1"/>
    <col min="8210" max="8213" width="14.44140625" style="288" customWidth="1"/>
    <col min="8214" max="8214" width="11" style="288" bestFit="1" customWidth="1"/>
    <col min="8215" max="8215" width="11.44140625" style="288" customWidth="1"/>
    <col min="8216" max="8216" width="9" style="288" bestFit="1" customWidth="1"/>
    <col min="8217" max="8457" width="8.88671875" style="288"/>
    <col min="8458" max="8458" width="4.33203125" style="288" bestFit="1" customWidth="1"/>
    <col min="8459" max="8459" width="41.33203125" style="288" customWidth="1"/>
    <col min="8460" max="8460" width="12.88671875" style="288" customWidth="1"/>
    <col min="8461" max="8461" width="12.109375" style="288" customWidth="1"/>
    <col min="8462" max="8463" width="14.44140625" style="288" customWidth="1"/>
    <col min="8464" max="8464" width="23.109375" style="288" customWidth="1"/>
    <col min="8465" max="8465" width="31.109375" style="288" customWidth="1"/>
    <col min="8466" max="8469" width="14.44140625" style="288" customWidth="1"/>
    <col min="8470" max="8470" width="11" style="288" bestFit="1" customWidth="1"/>
    <col min="8471" max="8471" width="11.44140625" style="288" customWidth="1"/>
    <col min="8472" max="8472" width="9" style="288" bestFit="1" customWidth="1"/>
    <col min="8473" max="8713" width="8.88671875" style="288"/>
    <col min="8714" max="8714" width="4.33203125" style="288" bestFit="1" customWidth="1"/>
    <col min="8715" max="8715" width="41.33203125" style="288" customWidth="1"/>
    <col min="8716" max="8716" width="12.88671875" style="288" customWidth="1"/>
    <col min="8717" max="8717" width="12.109375" style="288" customWidth="1"/>
    <col min="8718" max="8719" width="14.44140625" style="288" customWidth="1"/>
    <col min="8720" max="8720" width="23.109375" style="288" customWidth="1"/>
    <col min="8721" max="8721" width="31.109375" style="288" customWidth="1"/>
    <col min="8722" max="8725" width="14.44140625" style="288" customWidth="1"/>
    <col min="8726" max="8726" width="11" style="288" bestFit="1" customWidth="1"/>
    <col min="8727" max="8727" width="11.44140625" style="288" customWidth="1"/>
    <col min="8728" max="8728" width="9" style="288" bestFit="1" customWidth="1"/>
    <col min="8729" max="8969" width="8.88671875" style="288"/>
    <col min="8970" max="8970" width="4.33203125" style="288" bestFit="1" customWidth="1"/>
    <col min="8971" max="8971" width="41.33203125" style="288" customWidth="1"/>
    <col min="8972" max="8972" width="12.88671875" style="288" customWidth="1"/>
    <col min="8973" max="8973" width="12.109375" style="288" customWidth="1"/>
    <col min="8974" max="8975" width="14.44140625" style="288" customWidth="1"/>
    <col min="8976" max="8976" width="23.109375" style="288" customWidth="1"/>
    <col min="8977" max="8977" width="31.109375" style="288" customWidth="1"/>
    <col min="8978" max="8981" width="14.44140625" style="288" customWidth="1"/>
    <col min="8982" max="8982" width="11" style="288" bestFit="1" customWidth="1"/>
    <col min="8983" max="8983" width="11.44140625" style="288" customWidth="1"/>
    <col min="8984" max="8984" width="9" style="288" bestFit="1" customWidth="1"/>
    <col min="8985" max="9225" width="8.88671875" style="288"/>
    <col min="9226" max="9226" width="4.33203125" style="288" bestFit="1" customWidth="1"/>
    <col min="9227" max="9227" width="41.33203125" style="288" customWidth="1"/>
    <col min="9228" max="9228" width="12.88671875" style="288" customWidth="1"/>
    <col min="9229" max="9229" width="12.109375" style="288" customWidth="1"/>
    <col min="9230" max="9231" width="14.44140625" style="288" customWidth="1"/>
    <col min="9232" max="9232" width="23.109375" style="288" customWidth="1"/>
    <col min="9233" max="9233" width="31.109375" style="288" customWidth="1"/>
    <col min="9234" max="9237" width="14.44140625" style="288" customWidth="1"/>
    <col min="9238" max="9238" width="11" style="288" bestFit="1" customWidth="1"/>
    <col min="9239" max="9239" width="11.44140625" style="288" customWidth="1"/>
    <col min="9240" max="9240" width="9" style="288" bestFit="1" customWidth="1"/>
    <col min="9241" max="9481" width="8.88671875" style="288"/>
    <col min="9482" max="9482" width="4.33203125" style="288" bestFit="1" customWidth="1"/>
    <col min="9483" max="9483" width="41.33203125" style="288" customWidth="1"/>
    <col min="9484" max="9484" width="12.88671875" style="288" customWidth="1"/>
    <col min="9485" max="9485" width="12.109375" style="288" customWidth="1"/>
    <col min="9486" max="9487" width="14.44140625" style="288" customWidth="1"/>
    <col min="9488" max="9488" width="23.109375" style="288" customWidth="1"/>
    <col min="9489" max="9489" width="31.109375" style="288" customWidth="1"/>
    <col min="9490" max="9493" width="14.44140625" style="288" customWidth="1"/>
    <col min="9494" max="9494" width="11" style="288" bestFit="1" customWidth="1"/>
    <col min="9495" max="9495" width="11.44140625" style="288" customWidth="1"/>
    <col min="9496" max="9496" width="9" style="288" bestFit="1" customWidth="1"/>
    <col min="9497" max="9737" width="8.88671875" style="288"/>
    <col min="9738" max="9738" width="4.33203125" style="288" bestFit="1" customWidth="1"/>
    <col min="9739" max="9739" width="41.33203125" style="288" customWidth="1"/>
    <col min="9740" max="9740" width="12.88671875" style="288" customWidth="1"/>
    <col min="9741" max="9741" width="12.109375" style="288" customWidth="1"/>
    <col min="9742" max="9743" width="14.44140625" style="288" customWidth="1"/>
    <col min="9744" max="9744" width="23.109375" style="288" customWidth="1"/>
    <col min="9745" max="9745" width="31.109375" style="288" customWidth="1"/>
    <col min="9746" max="9749" width="14.44140625" style="288" customWidth="1"/>
    <col min="9750" max="9750" width="11" style="288" bestFit="1" customWidth="1"/>
    <col min="9751" max="9751" width="11.44140625" style="288" customWidth="1"/>
    <col min="9752" max="9752" width="9" style="288" bestFit="1" customWidth="1"/>
    <col min="9753" max="9993" width="8.88671875" style="288"/>
    <col min="9994" max="9994" width="4.33203125" style="288" bestFit="1" customWidth="1"/>
    <col min="9995" max="9995" width="41.33203125" style="288" customWidth="1"/>
    <col min="9996" max="9996" width="12.88671875" style="288" customWidth="1"/>
    <col min="9997" max="9997" width="12.109375" style="288" customWidth="1"/>
    <col min="9998" max="9999" width="14.44140625" style="288" customWidth="1"/>
    <col min="10000" max="10000" width="23.109375" style="288" customWidth="1"/>
    <col min="10001" max="10001" width="31.109375" style="288" customWidth="1"/>
    <col min="10002" max="10005" width="14.44140625" style="288" customWidth="1"/>
    <col min="10006" max="10006" width="11" style="288" bestFit="1" customWidth="1"/>
    <col min="10007" max="10007" width="11.44140625" style="288" customWidth="1"/>
    <col min="10008" max="10008" width="9" style="288" bestFit="1" customWidth="1"/>
    <col min="10009" max="10249" width="8.88671875" style="288"/>
    <col min="10250" max="10250" width="4.33203125" style="288" bestFit="1" customWidth="1"/>
    <col min="10251" max="10251" width="41.33203125" style="288" customWidth="1"/>
    <col min="10252" max="10252" width="12.88671875" style="288" customWidth="1"/>
    <col min="10253" max="10253" width="12.109375" style="288" customWidth="1"/>
    <col min="10254" max="10255" width="14.44140625" style="288" customWidth="1"/>
    <col min="10256" max="10256" width="23.109375" style="288" customWidth="1"/>
    <col min="10257" max="10257" width="31.109375" style="288" customWidth="1"/>
    <col min="10258" max="10261" width="14.44140625" style="288" customWidth="1"/>
    <col min="10262" max="10262" width="11" style="288" bestFit="1" customWidth="1"/>
    <col min="10263" max="10263" width="11.44140625" style="288" customWidth="1"/>
    <col min="10264" max="10264" width="9" style="288" bestFit="1" customWidth="1"/>
    <col min="10265" max="10505" width="8.88671875" style="288"/>
    <col min="10506" max="10506" width="4.33203125" style="288" bestFit="1" customWidth="1"/>
    <col min="10507" max="10507" width="41.33203125" style="288" customWidth="1"/>
    <col min="10508" max="10508" width="12.88671875" style="288" customWidth="1"/>
    <col min="10509" max="10509" width="12.109375" style="288" customWidth="1"/>
    <col min="10510" max="10511" width="14.44140625" style="288" customWidth="1"/>
    <col min="10512" max="10512" width="23.109375" style="288" customWidth="1"/>
    <col min="10513" max="10513" width="31.109375" style="288" customWidth="1"/>
    <col min="10514" max="10517" width="14.44140625" style="288" customWidth="1"/>
    <col min="10518" max="10518" width="11" style="288" bestFit="1" customWidth="1"/>
    <col min="10519" max="10519" width="11.44140625" style="288" customWidth="1"/>
    <col min="10520" max="10520" width="9" style="288" bestFit="1" customWidth="1"/>
    <col min="10521" max="10761" width="8.88671875" style="288"/>
    <col min="10762" max="10762" width="4.33203125" style="288" bestFit="1" customWidth="1"/>
    <col min="10763" max="10763" width="41.33203125" style="288" customWidth="1"/>
    <col min="10764" max="10764" width="12.88671875" style="288" customWidth="1"/>
    <col min="10765" max="10765" width="12.109375" style="288" customWidth="1"/>
    <col min="10766" max="10767" width="14.44140625" style="288" customWidth="1"/>
    <col min="10768" max="10768" width="23.109375" style="288" customWidth="1"/>
    <col min="10769" max="10769" width="31.109375" style="288" customWidth="1"/>
    <col min="10770" max="10773" width="14.44140625" style="288" customWidth="1"/>
    <col min="10774" max="10774" width="11" style="288" bestFit="1" customWidth="1"/>
    <col min="10775" max="10775" width="11.44140625" style="288" customWidth="1"/>
    <col min="10776" max="10776" width="9" style="288" bestFit="1" customWidth="1"/>
    <col min="10777" max="11017" width="8.88671875" style="288"/>
    <col min="11018" max="11018" width="4.33203125" style="288" bestFit="1" customWidth="1"/>
    <col min="11019" max="11019" width="41.33203125" style="288" customWidth="1"/>
    <col min="11020" max="11020" width="12.88671875" style="288" customWidth="1"/>
    <col min="11021" max="11021" width="12.109375" style="288" customWidth="1"/>
    <col min="11022" max="11023" width="14.44140625" style="288" customWidth="1"/>
    <col min="11024" max="11024" width="23.109375" style="288" customWidth="1"/>
    <col min="11025" max="11025" width="31.109375" style="288" customWidth="1"/>
    <col min="11026" max="11029" width="14.44140625" style="288" customWidth="1"/>
    <col min="11030" max="11030" width="11" style="288" bestFit="1" customWidth="1"/>
    <col min="11031" max="11031" width="11.44140625" style="288" customWidth="1"/>
    <col min="11032" max="11032" width="9" style="288" bestFit="1" customWidth="1"/>
    <col min="11033" max="11273" width="8.88671875" style="288"/>
    <col min="11274" max="11274" width="4.33203125" style="288" bestFit="1" customWidth="1"/>
    <col min="11275" max="11275" width="41.33203125" style="288" customWidth="1"/>
    <col min="11276" max="11276" width="12.88671875" style="288" customWidth="1"/>
    <col min="11277" max="11277" width="12.109375" style="288" customWidth="1"/>
    <col min="11278" max="11279" width="14.44140625" style="288" customWidth="1"/>
    <col min="11280" max="11280" width="23.109375" style="288" customWidth="1"/>
    <col min="11281" max="11281" width="31.109375" style="288" customWidth="1"/>
    <col min="11282" max="11285" width="14.44140625" style="288" customWidth="1"/>
    <col min="11286" max="11286" width="11" style="288" bestFit="1" customWidth="1"/>
    <col min="11287" max="11287" width="11.44140625" style="288" customWidth="1"/>
    <col min="11288" max="11288" width="9" style="288" bestFit="1" customWidth="1"/>
    <col min="11289" max="11529" width="8.88671875" style="288"/>
    <col min="11530" max="11530" width="4.33203125" style="288" bestFit="1" customWidth="1"/>
    <col min="11531" max="11531" width="41.33203125" style="288" customWidth="1"/>
    <col min="11532" max="11532" width="12.88671875" style="288" customWidth="1"/>
    <col min="11533" max="11533" width="12.109375" style="288" customWidth="1"/>
    <col min="11534" max="11535" width="14.44140625" style="288" customWidth="1"/>
    <col min="11536" max="11536" width="23.109375" style="288" customWidth="1"/>
    <col min="11537" max="11537" width="31.109375" style="288" customWidth="1"/>
    <col min="11538" max="11541" width="14.44140625" style="288" customWidth="1"/>
    <col min="11542" max="11542" width="11" style="288" bestFit="1" customWidth="1"/>
    <col min="11543" max="11543" width="11.44140625" style="288" customWidth="1"/>
    <col min="11544" max="11544" width="9" style="288" bestFit="1" customWidth="1"/>
    <col min="11545" max="11785" width="8.88671875" style="288"/>
    <col min="11786" max="11786" width="4.33203125" style="288" bestFit="1" customWidth="1"/>
    <col min="11787" max="11787" width="41.33203125" style="288" customWidth="1"/>
    <col min="11788" max="11788" width="12.88671875" style="288" customWidth="1"/>
    <col min="11789" max="11789" width="12.109375" style="288" customWidth="1"/>
    <col min="11790" max="11791" width="14.44140625" style="288" customWidth="1"/>
    <col min="11792" max="11792" width="23.109375" style="288" customWidth="1"/>
    <col min="11793" max="11793" width="31.109375" style="288" customWidth="1"/>
    <col min="11794" max="11797" width="14.44140625" style="288" customWidth="1"/>
    <col min="11798" max="11798" width="11" style="288" bestFit="1" customWidth="1"/>
    <col min="11799" max="11799" width="11.44140625" style="288" customWidth="1"/>
    <col min="11800" max="11800" width="9" style="288" bestFit="1" customWidth="1"/>
    <col min="11801" max="12041" width="8.88671875" style="288"/>
    <col min="12042" max="12042" width="4.33203125" style="288" bestFit="1" customWidth="1"/>
    <col min="12043" max="12043" width="41.33203125" style="288" customWidth="1"/>
    <col min="12044" max="12044" width="12.88671875" style="288" customWidth="1"/>
    <col min="12045" max="12045" width="12.109375" style="288" customWidth="1"/>
    <col min="12046" max="12047" width="14.44140625" style="288" customWidth="1"/>
    <col min="12048" max="12048" width="23.109375" style="288" customWidth="1"/>
    <col min="12049" max="12049" width="31.109375" style="288" customWidth="1"/>
    <col min="12050" max="12053" width="14.44140625" style="288" customWidth="1"/>
    <col min="12054" max="12054" width="11" style="288" bestFit="1" customWidth="1"/>
    <col min="12055" max="12055" width="11.44140625" style="288" customWidth="1"/>
    <col min="12056" max="12056" width="9" style="288" bestFit="1" customWidth="1"/>
    <col min="12057" max="12297" width="8.88671875" style="288"/>
    <col min="12298" max="12298" width="4.33203125" style="288" bestFit="1" customWidth="1"/>
    <col min="12299" max="12299" width="41.33203125" style="288" customWidth="1"/>
    <col min="12300" max="12300" width="12.88671875" style="288" customWidth="1"/>
    <col min="12301" max="12301" width="12.109375" style="288" customWidth="1"/>
    <col min="12302" max="12303" width="14.44140625" style="288" customWidth="1"/>
    <col min="12304" max="12304" width="23.109375" style="288" customWidth="1"/>
    <col min="12305" max="12305" width="31.109375" style="288" customWidth="1"/>
    <col min="12306" max="12309" width="14.44140625" style="288" customWidth="1"/>
    <col min="12310" max="12310" width="11" style="288" bestFit="1" customWidth="1"/>
    <col min="12311" max="12311" width="11.44140625" style="288" customWidth="1"/>
    <col min="12312" max="12312" width="9" style="288" bestFit="1" customWidth="1"/>
    <col min="12313" max="12553" width="8.88671875" style="288"/>
    <col min="12554" max="12554" width="4.33203125" style="288" bestFit="1" customWidth="1"/>
    <col min="12555" max="12555" width="41.33203125" style="288" customWidth="1"/>
    <col min="12556" max="12556" width="12.88671875" style="288" customWidth="1"/>
    <col min="12557" max="12557" width="12.109375" style="288" customWidth="1"/>
    <col min="12558" max="12559" width="14.44140625" style="288" customWidth="1"/>
    <col min="12560" max="12560" width="23.109375" style="288" customWidth="1"/>
    <col min="12561" max="12561" width="31.109375" style="288" customWidth="1"/>
    <col min="12562" max="12565" width="14.44140625" style="288" customWidth="1"/>
    <col min="12566" max="12566" width="11" style="288" bestFit="1" customWidth="1"/>
    <col min="12567" max="12567" width="11.44140625" style="288" customWidth="1"/>
    <col min="12568" max="12568" width="9" style="288" bestFit="1" customWidth="1"/>
    <col min="12569" max="12809" width="8.88671875" style="288"/>
    <col min="12810" max="12810" width="4.33203125" style="288" bestFit="1" customWidth="1"/>
    <col min="12811" max="12811" width="41.33203125" style="288" customWidth="1"/>
    <col min="12812" max="12812" width="12.88671875" style="288" customWidth="1"/>
    <col min="12813" max="12813" width="12.109375" style="288" customWidth="1"/>
    <col min="12814" max="12815" width="14.44140625" style="288" customWidth="1"/>
    <col min="12816" max="12816" width="23.109375" style="288" customWidth="1"/>
    <col min="12817" max="12817" width="31.109375" style="288" customWidth="1"/>
    <col min="12818" max="12821" width="14.44140625" style="288" customWidth="1"/>
    <col min="12822" max="12822" width="11" style="288" bestFit="1" customWidth="1"/>
    <col min="12823" max="12823" width="11.44140625" style="288" customWidth="1"/>
    <col min="12824" max="12824" width="9" style="288" bestFit="1" customWidth="1"/>
    <col min="12825" max="13065" width="8.88671875" style="288"/>
    <col min="13066" max="13066" width="4.33203125" style="288" bestFit="1" customWidth="1"/>
    <col min="13067" max="13067" width="41.33203125" style="288" customWidth="1"/>
    <col min="13068" max="13068" width="12.88671875" style="288" customWidth="1"/>
    <col min="13069" max="13069" width="12.109375" style="288" customWidth="1"/>
    <col min="13070" max="13071" width="14.44140625" style="288" customWidth="1"/>
    <col min="13072" max="13072" width="23.109375" style="288" customWidth="1"/>
    <col min="13073" max="13073" width="31.109375" style="288" customWidth="1"/>
    <col min="13074" max="13077" width="14.44140625" style="288" customWidth="1"/>
    <col min="13078" max="13078" width="11" style="288" bestFit="1" customWidth="1"/>
    <col min="13079" max="13079" width="11.44140625" style="288" customWidth="1"/>
    <col min="13080" max="13080" width="9" style="288" bestFit="1" customWidth="1"/>
    <col min="13081" max="13321" width="8.88671875" style="288"/>
    <col min="13322" max="13322" width="4.33203125" style="288" bestFit="1" customWidth="1"/>
    <col min="13323" max="13323" width="41.33203125" style="288" customWidth="1"/>
    <col min="13324" max="13324" width="12.88671875" style="288" customWidth="1"/>
    <col min="13325" max="13325" width="12.109375" style="288" customWidth="1"/>
    <col min="13326" max="13327" width="14.44140625" style="288" customWidth="1"/>
    <col min="13328" max="13328" width="23.109375" style="288" customWidth="1"/>
    <col min="13329" max="13329" width="31.109375" style="288" customWidth="1"/>
    <col min="13330" max="13333" width="14.44140625" style="288" customWidth="1"/>
    <col min="13334" max="13334" width="11" style="288" bestFit="1" customWidth="1"/>
    <col min="13335" max="13335" width="11.44140625" style="288" customWidth="1"/>
    <col min="13336" max="13336" width="9" style="288" bestFit="1" customWidth="1"/>
    <col min="13337" max="13577" width="8.88671875" style="288"/>
    <col min="13578" max="13578" width="4.33203125" style="288" bestFit="1" customWidth="1"/>
    <col min="13579" max="13579" width="41.33203125" style="288" customWidth="1"/>
    <col min="13580" max="13580" width="12.88671875" style="288" customWidth="1"/>
    <col min="13581" max="13581" width="12.109375" style="288" customWidth="1"/>
    <col min="13582" max="13583" width="14.44140625" style="288" customWidth="1"/>
    <col min="13584" max="13584" width="23.109375" style="288" customWidth="1"/>
    <col min="13585" max="13585" width="31.109375" style="288" customWidth="1"/>
    <col min="13586" max="13589" width="14.44140625" style="288" customWidth="1"/>
    <col min="13590" max="13590" width="11" style="288" bestFit="1" customWidth="1"/>
    <col min="13591" max="13591" width="11.44140625" style="288" customWidth="1"/>
    <col min="13592" max="13592" width="9" style="288" bestFit="1" customWidth="1"/>
    <col min="13593" max="13833" width="8.88671875" style="288"/>
    <col min="13834" max="13834" width="4.33203125" style="288" bestFit="1" customWidth="1"/>
    <col min="13835" max="13835" width="41.33203125" style="288" customWidth="1"/>
    <col min="13836" max="13836" width="12.88671875" style="288" customWidth="1"/>
    <col min="13837" max="13837" width="12.109375" style="288" customWidth="1"/>
    <col min="13838" max="13839" width="14.44140625" style="288" customWidth="1"/>
    <col min="13840" max="13840" width="23.109375" style="288" customWidth="1"/>
    <col min="13841" max="13841" width="31.109375" style="288" customWidth="1"/>
    <col min="13842" max="13845" width="14.44140625" style="288" customWidth="1"/>
    <col min="13846" max="13846" width="11" style="288" bestFit="1" customWidth="1"/>
    <col min="13847" max="13847" width="11.44140625" style="288" customWidth="1"/>
    <col min="13848" max="13848" width="9" style="288" bestFit="1" customWidth="1"/>
    <col min="13849" max="14089" width="8.88671875" style="288"/>
    <col min="14090" max="14090" width="4.33203125" style="288" bestFit="1" customWidth="1"/>
    <col min="14091" max="14091" width="41.33203125" style="288" customWidth="1"/>
    <col min="14092" max="14092" width="12.88671875" style="288" customWidth="1"/>
    <col min="14093" max="14093" width="12.109375" style="288" customWidth="1"/>
    <col min="14094" max="14095" width="14.44140625" style="288" customWidth="1"/>
    <col min="14096" max="14096" width="23.109375" style="288" customWidth="1"/>
    <col min="14097" max="14097" width="31.109375" style="288" customWidth="1"/>
    <col min="14098" max="14101" width="14.44140625" style="288" customWidth="1"/>
    <col min="14102" max="14102" width="11" style="288" bestFit="1" customWidth="1"/>
    <col min="14103" max="14103" width="11.44140625" style="288" customWidth="1"/>
    <col min="14104" max="14104" width="9" style="288" bestFit="1" customWidth="1"/>
    <col min="14105" max="14345" width="8.88671875" style="288"/>
    <col min="14346" max="14346" width="4.33203125" style="288" bestFit="1" customWidth="1"/>
    <col min="14347" max="14347" width="41.33203125" style="288" customWidth="1"/>
    <col min="14348" max="14348" width="12.88671875" style="288" customWidth="1"/>
    <col min="14349" max="14349" width="12.109375" style="288" customWidth="1"/>
    <col min="14350" max="14351" width="14.44140625" style="288" customWidth="1"/>
    <col min="14352" max="14352" width="23.109375" style="288" customWidth="1"/>
    <col min="14353" max="14353" width="31.109375" style="288" customWidth="1"/>
    <col min="14354" max="14357" width="14.44140625" style="288" customWidth="1"/>
    <col min="14358" max="14358" width="11" style="288" bestFit="1" customWidth="1"/>
    <col min="14359" max="14359" width="11.44140625" style="288" customWidth="1"/>
    <col min="14360" max="14360" width="9" style="288" bestFit="1" customWidth="1"/>
    <col min="14361" max="14601" width="8.88671875" style="288"/>
    <col min="14602" max="14602" width="4.33203125" style="288" bestFit="1" customWidth="1"/>
    <col min="14603" max="14603" width="41.33203125" style="288" customWidth="1"/>
    <col min="14604" max="14604" width="12.88671875" style="288" customWidth="1"/>
    <col min="14605" max="14605" width="12.109375" style="288" customWidth="1"/>
    <col min="14606" max="14607" width="14.44140625" style="288" customWidth="1"/>
    <col min="14608" max="14608" width="23.109375" style="288" customWidth="1"/>
    <col min="14609" max="14609" width="31.109375" style="288" customWidth="1"/>
    <col min="14610" max="14613" width="14.44140625" style="288" customWidth="1"/>
    <col min="14614" max="14614" width="11" style="288" bestFit="1" customWidth="1"/>
    <col min="14615" max="14615" width="11.44140625" style="288" customWidth="1"/>
    <col min="14616" max="14616" width="9" style="288" bestFit="1" customWidth="1"/>
    <col min="14617" max="14857" width="8.88671875" style="288"/>
    <col min="14858" max="14858" width="4.33203125" style="288" bestFit="1" customWidth="1"/>
    <col min="14859" max="14859" width="41.33203125" style="288" customWidth="1"/>
    <col min="14860" max="14860" width="12.88671875" style="288" customWidth="1"/>
    <col min="14861" max="14861" width="12.109375" style="288" customWidth="1"/>
    <col min="14862" max="14863" width="14.44140625" style="288" customWidth="1"/>
    <col min="14864" max="14864" width="23.109375" style="288" customWidth="1"/>
    <col min="14865" max="14865" width="31.109375" style="288" customWidth="1"/>
    <col min="14866" max="14869" width="14.44140625" style="288" customWidth="1"/>
    <col min="14870" max="14870" width="11" style="288" bestFit="1" customWidth="1"/>
    <col min="14871" max="14871" width="11.44140625" style="288" customWidth="1"/>
    <col min="14872" max="14872" width="9" style="288" bestFit="1" customWidth="1"/>
    <col min="14873" max="15113" width="8.88671875" style="288"/>
    <col min="15114" max="15114" width="4.33203125" style="288" bestFit="1" customWidth="1"/>
    <col min="15115" max="15115" width="41.33203125" style="288" customWidth="1"/>
    <col min="15116" max="15116" width="12.88671875" style="288" customWidth="1"/>
    <col min="15117" max="15117" width="12.109375" style="288" customWidth="1"/>
    <col min="15118" max="15119" width="14.44140625" style="288" customWidth="1"/>
    <col min="15120" max="15120" width="23.109375" style="288" customWidth="1"/>
    <col min="15121" max="15121" width="31.109375" style="288" customWidth="1"/>
    <col min="15122" max="15125" width="14.44140625" style="288" customWidth="1"/>
    <col min="15126" max="15126" width="11" style="288" bestFit="1" customWidth="1"/>
    <col min="15127" max="15127" width="11.44140625" style="288" customWidth="1"/>
    <col min="15128" max="15128" width="9" style="288" bestFit="1" customWidth="1"/>
    <col min="15129" max="15369" width="8.88671875" style="288"/>
    <col min="15370" max="15370" width="4.33203125" style="288" bestFit="1" customWidth="1"/>
    <col min="15371" max="15371" width="41.33203125" style="288" customWidth="1"/>
    <col min="15372" max="15372" width="12.88671875" style="288" customWidth="1"/>
    <col min="15373" max="15373" width="12.109375" style="288" customWidth="1"/>
    <col min="15374" max="15375" width="14.44140625" style="288" customWidth="1"/>
    <col min="15376" max="15376" width="23.109375" style="288" customWidth="1"/>
    <col min="15377" max="15377" width="31.109375" style="288" customWidth="1"/>
    <col min="15378" max="15381" width="14.44140625" style="288" customWidth="1"/>
    <col min="15382" max="15382" width="11" style="288" bestFit="1" customWidth="1"/>
    <col min="15383" max="15383" width="11.44140625" style="288" customWidth="1"/>
    <col min="15384" max="15384" width="9" style="288" bestFit="1" customWidth="1"/>
    <col min="15385" max="15625" width="8.88671875" style="288"/>
    <col min="15626" max="15626" width="4.33203125" style="288" bestFit="1" customWidth="1"/>
    <col min="15627" max="15627" width="41.33203125" style="288" customWidth="1"/>
    <col min="15628" max="15628" width="12.88671875" style="288" customWidth="1"/>
    <col min="15629" max="15629" width="12.109375" style="288" customWidth="1"/>
    <col min="15630" max="15631" width="14.44140625" style="288" customWidth="1"/>
    <col min="15632" max="15632" width="23.109375" style="288" customWidth="1"/>
    <col min="15633" max="15633" width="31.109375" style="288" customWidth="1"/>
    <col min="15634" max="15637" width="14.44140625" style="288" customWidth="1"/>
    <col min="15638" max="15638" width="11" style="288" bestFit="1" customWidth="1"/>
    <col min="15639" max="15639" width="11.44140625" style="288" customWidth="1"/>
    <col min="15640" max="15640" width="9" style="288" bestFit="1" customWidth="1"/>
    <col min="15641" max="15881" width="8.88671875" style="288"/>
    <col min="15882" max="15882" width="4.33203125" style="288" bestFit="1" customWidth="1"/>
    <col min="15883" max="15883" width="41.33203125" style="288" customWidth="1"/>
    <col min="15884" max="15884" width="12.88671875" style="288" customWidth="1"/>
    <col min="15885" max="15885" width="12.109375" style="288" customWidth="1"/>
    <col min="15886" max="15887" width="14.44140625" style="288" customWidth="1"/>
    <col min="15888" max="15888" width="23.109375" style="288" customWidth="1"/>
    <col min="15889" max="15889" width="31.109375" style="288" customWidth="1"/>
    <col min="15890" max="15893" width="14.44140625" style="288" customWidth="1"/>
    <col min="15894" max="15894" width="11" style="288" bestFit="1" customWidth="1"/>
    <col min="15895" max="15895" width="11.44140625" style="288" customWidth="1"/>
    <col min="15896" max="15896" width="9" style="288" bestFit="1" customWidth="1"/>
    <col min="15897" max="16137" width="8.88671875" style="288"/>
    <col min="16138" max="16138" width="4.33203125" style="288" bestFit="1" customWidth="1"/>
    <col min="16139" max="16139" width="41.33203125" style="288" customWidth="1"/>
    <col min="16140" max="16140" width="12.88671875" style="288" customWidth="1"/>
    <col min="16141" max="16141" width="12.109375" style="288" customWidth="1"/>
    <col min="16142" max="16143" width="14.44140625" style="288" customWidth="1"/>
    <col min="16144" max="16144" width="23.109375" style="288" customWidth="1"/>
    <col min="16145" max="16145" width="31.109375" style="288" customWidth="1"/>
    <col min="16146" max="16149" width="14.44140625" style="288" customWidth="1"/>
    <col min="16150" max="16150" width="11" style="288" bestFit="1" customWidth="1"/>
    <col min="16151" max="16151" width="11.44140625" style="288" customWidth="1"/>
    <col min="16152" max="16152" width="9" style="288" bestFit="1" customWidth="1"/>
    <col min="16153" max="16383" width="8.88671875" style="288"/>
    <col min="16384" max="16384" width="8.88671875" style="288" customWidth="1"/>
  </cols>
  <sheetData>
    <row r="1" spans="1:21">
      <c r="A1" s="826" t="s">
        <v>321</v>
      </c>
      <c r="B1" s="826"/>
      <c r="C1" s="826"/>
      <c r="D1" s="826"/>
      <c r="E1" s="826"/>
      <c r="F1" s="826"/>
      <c r="G1" s="826"/>
      <c r="H1" s="826"/>
      <c r="I1" s="826"/>
      <c r="J1" s="826"/>
      <c r="K1" s="826"/>
      <c r="L1" s="826"/>
      <c r="M1" s="826"/>
      <c r="N1" s="826"/>
      <c r="O1" s="826"/>
      <c r="P1" s="285"/>
      <c r="Q1" s="286"/>
      <c r="R1" s="287"/>
      <c r="S1" s="287"/>
      <c r="T1" s="287"/>
      <c r="U1" s="287"/>
    </row>
    <row r="2" spans="1:21">
      <c r="A2" s="827" t="s">
        <v>322</v>
      </c>
      <c r="B2" s="827"/>
      <c r="C2" s="827"/>
      <c r="D2" s="827"/>
      <c r="E2" s="827"/>
      <c r="F2" s="827"/>
      <c r="G2" s="827"/>
      <c r="H2" s="827"/>
      <c r="I2" s="827"/>
      <c r="J2" s="827"/>
      <c r="K2" s="827"/>
      <c r="L2" s="827"/>
      <c r="M2" s="827"/>
      <c r="N2" s="827"/>
      <c r="O2" s="827"/>
      <c r="P2" s="289"/>
      <c r="Q2" s="286"/>
      <c r="R2" s="290"/>
    </row>
    <row r="3" spans="1:21">
      <c r="A3" s="291"/>
      <c r="B3" s="292"/>
      <c r="C3" s="293"/>
      <c r="D3" s="293"/>
      <c r="E3" s="293"/>
      <c r="F3" s="293"/>
      <c r="G3" s="293"/>
      <c r="H3" s="293"/>
      <c r="I3" s="293"/>
      <c r="J3" s="293"/>
      <c r="K3" s="293"/>
      <c r="L3" s="293"/>
      <c r="M3" s="293"/>
      <c r="N3" s="293"/>
      <c r="O3" s="293"/>
      <c r="P3" s="289"/>
      <c r="Q3" s="286"/>
      <c r="R3" s="290"/>
    </row>
    <row r="4" spans="1:21">
      <c r="A4" s="261"/>
      <c r="B4" s="262"/>
      <c r="C4" s="263"/>
      <c r="D4" s="263"/>
      <c r="E4" s="263"/>
      <c r="F4" s="263"/>
      <c r="G4" s="263"/>
      <c r="H4" s="263"/>
      <c r="I4" s="263"/>
      <c r="J4" s="263"/>
      <c r="K4" s="263"/>
      <c r="L4" s="263"/>
      <c r="M4" s="264"/>
      <c r="N4" s="264"/>
      <c r="O4" s="264" t="s">
        <v>323</v>
      </c>
      <c r="P4" s="294"/>
      <c r="Q4" s="265"/>
      <c r="R4" s="295"/>
      <c r="S4" s="290"/>
      <c r="T4" s="290"/>
      <c r="U4" s="290"/>
    </row>
    <row r="5" spans="1:21" ht="18.75" customHeight="1">
      <c r="A5" s="828" t="s">
        <v>72</v>
      </c>
      <c r="B5" s="830" t="s">
        <v>324</v>
      </c>
      <c r="C5" s="820" t="s">
        <v>325</v>
      </c>
      <c r="D5" s="832" t="s">
        <v>326</v>
      </c>
      <c r="E5" s="834" t="s">
        <v>161</v>
      </c>
      <c r="F5" s="835"/>
      <c r="G5" s="835"/>
      <c r="H5" s="836"/>
      <c r="I5" s="837" t="s">
        <v>327</v>
      </c>
      <c r="J5" s="837" t="s">
        <v>328</v>
      </c>
      <c r="K5" s="820" t="s">
        <v>329</v>
      </c>
      <c r="L5" s="820" t="s">
        <v>330</v>
      </c>
      <c r="M5" s="820" t="s">
        <v>331</v>
      </c>
      <c r="N5" s="822" t="s">
        <v>332</v>
      </c>
      <c r="O5" s="822" t="s">
        <v>333</v>
      </c>
      <c r="P5" s="824" t="s">
        <v>162</v>
      </c>
      <c r="Q5" s="296"/>
      <c r="R5" s="295"/>
    </row>
    <row r="6" spans="1:21" ht="62.25" customHeight="1">
      <c r="A6" s="829"/>
      <c r="B6" s="831"/>
      <c r="C6" s="821"/>
      <c r="D6" s="833"/>
      <c r="E6" s="297" t="s">
        <v>249</v>
      </c>
      <c r="F6" s="298" t="s">
        <v>250</v>
      </c>
      <c r="G6" s="298" t="s">
        <v>251</v>
      </c>
      <c r="H6" s="298" t="s">
        <v>252</v>
      </c>
      <c r="I6" s="838"/>
      <c r="J6" s="838"/>
      <c r="K6" s="821"/>
      <c r="L6" s="821"/>
      <c r="M6" s="821"/>
      <c r="N6" s="823"/>
      <c r="O6" s="823"/>
      <c r="P6" s="825"/>
      <c r="Q6" s="299" t="s">
        <v>511</v>
      </c>
      <c r="R6" s="295"/>
    </row>
    <row r="7" spans="1:21">
      <c r="A7" s="266" t="s">
        <v>74</v>
      </c>
      <c r="B7" s="267" t="s">
        <v>75</v>
      </c>
      <c r="C7" s="268">
        <v>1</v>
      </c>
      <c r="D7" s="269" t="s">
        <v>334</v>
      </c>
      <c r="E7" s="300">
        <v>3</v>
      </c>
      <c r="F7" s="300"/>
      <c r="G7" s="300"/>
      <c r="H7" s="300">
        <v>4</v>
      </c>
      <c r="I7" s="268">
        <v>5</v>
      </c>
      <c r="J7" s="268">
        <v>6</v>
      </c>
      <c r="K7" s="268">
        <v>7</v>
      </c>
      <c r="L7" s="268">
        <v>8</v>
      </c>
      <c r="M7" s="268"/>
      <c r="N7" s="301">
        <v>9</v>
      </c>
      <c r="O7" s="301" t="s">
        <v>335</v>
      </c>
      <c r="P7" s="302">
        <v>11</v>
      </c>
      <c r="Q7" s="296"/>
      <c r="R7" s="295"/>
    </row>
    <row r="8" spans="1:21">
      <c r="A8" s="464" t="s">
        <v>74</v>
      </c>
      <c r="B8" s="465" t="s">
        <v>186</v>
      </c>
      <c r="C8" s="466"/>
      <c r="D8" s="467"/>
      <c r="E8" s="468"/>
      <c r="F8" s="468"/>
      <c r="G8" s="468"/>
      <c r="H8" s="468"/>
      <c r="I8" s="466"/>
      <c r="J8" s="466"/>
      <c r="K8" s="466"/>
      <c r="L8" s="466"/>
      <c r="M8" s="466"/>
      <c r="N8" s="469"/>
      <c r="O8" s="469"/>
      <c r="P8" s="470"/>
      <c r="Q8" s="296"/>
      <c r="R8" s="295"/>
    </row>
    <row r="9" spans="1:21" s="287" customFormat="1">
      <c r="A9" s="356" t="s">
        <v>76</v>
      </c>
      <c r="B9" s="357" t="s">
        <v>336</v>
      </c>
      <c r="C9" s="358">
        <f>+C10+C11</f>
        <v>0</v>
      </c>
      <c r="D9" s="358">
        <f t="shared" ref="D9:O9" si="0">+D10+D11</f>
        <v>0</v>
      </c>
      <c r="E9" s="358">
        <f t="shared" si="0"/>
        <v>0</v>
      </c>
      <c r="F9" s="358">
        <f t="shared" si="0"/>
        <v>0</v>
      </c>
      <c r="G9" s="358">
        <f t="shared" si="0"/>
        <v>0</v>
      </c>
      <c r="H9" s="358">
        <f t="shared" si="0"/>
        <v>0</v>
      </c>
      <c r="I9" s="358">
        <f t="shared" si="0"/>
        <v>0</v>
      </c>
      <c r="J9" s="358">
        <f t="shared" si="0"/>
        <v>0</v>
      </c>
      <c r="K9" s="358">
        <f t="shared" si="0"/>
        <v>0</v>
      </c>
      <c r="L9" s="358">
        <f t="shared" si="0"/>
        <v>0</v>
      </c>
      <c r="M9" s="358"/>
      <c r="N9" s="358">
        <f t="shared" si="0"/>
        <v>0</v>
      </c>
      <c r="O9" s="358">
        <f t="shared" si="0"/>
        <v>0</v>
      </c>
      <c r="P9" s="359"/>
      <c r="Q9" s="270"/>
      <c r="R9" s="303"/>
      <c r="S9" s="304"/>
    </row>
    <row r="10" spans="1:21">
      <c r="A10" s="360">
        <v>1</v>
      </c>
      <c r="B10" s="361" t="s">
        <v>337</v>
      </c>
      <c r="C10" s="362"/>
      <c r="D10" s="362"/>
      <c r="E10" s="362"/>
      <c r="F10" s="362"/>
      <c r="G10" s="362"/>
      <c r="H10" s="362"/>
      <c r="I10" s="363"/>
      <c r="J10" s="363"/>
      <c r="K10" s="363"/>
      <c r="L10" s="363"/>
      <c r="M10" s="363"/>
      <c r="N10" s="363"/>
      <c r="O10" s="363"/>
      <c r="P10" s="364"/>
      <c r="Q10" s="270"/>
      <c r="R10" s="295"/>
      <c r="S10" s="290"/>
    </row>
    <row r="11" spans="1:21">
      <c r="A11" s="360">
        <v>2</v>
      </c>
      <c r="B11" s="361" t="s">
        <v>338</v>
      </c>
      <c r="C11" s="365"/>
      <c r="D11" s="362"/>
      <c r="E11" s="362"/>
      <c r="F11" s="362"/>
      <c r="G11" s="362"/>
      <c r="H11" s="362"/>
      <c r="I11" s="365"/>
      <c r="J11" s="362"/>
      <c r="K11" s="362"/>
      <c r="L11" s="365"/>
      <c r="M11" s="365"/>
      <c r="N11" s="362"/>
      <c r="O11" s="362"/>
      <c r="P11" s="364"/>
      <c r="Q11" s="270"/>
      <c r="R11" s="295"/>
      <c r="S11" s="290"/>
    </row>
    <row r="12" spans="1:21" s="287" customFormat="1">
      <c r="A12" s="366" t="s">
        <v>80</v>
      </c>
      <c r="B12" s="367" t="s">
        <v>339</v>
      </c>
      <c r="C12" s="368">
        <f t="shared" ref="C12:O12" si="1">+C13+C185+C345+C351+C356+C369+C385+C392</f>
        <v>108801350500</v>
      </c>
      <c r="D12" s="368">
        <f t="shared" si="1"/>
        <v>9035604025</v>
      </c>
      <c r="E12" s="368">
        <f t="shared" si="1"/>
        <v>3672423988</v>
      </c>
      <c r="F12" s="368">
        <f t="shared" si="1"/>
        <v>0</v>
      </c>
      <c r="G12" s="368">
        <f t="shared" si="1"/>
        <v>0</v>
      </c>
      <c r="H12" s="368">
        <f t="shared" si="1"/>
        <v>5363180037</v>
      </c>
      <c r="I12" s="368">
        <f t="shared" si="1"/>
        <v>20853131334</v>
      </c>
      <c r="J12" s="368">
        <f t="shared" si="1"/>
        <v>221</v>
      </c>
      <c r="K12" s="368">
        <f t="shared" si="1"/>
        <v>0</v>
      </c>
      <c r="L12" s="368">
        <f t="shared" si="1"/>
        <v>27950040444</v>
      </c>
      <c r="M12" s="368">
        <f t="shared" si="1"/>
        <v>63018266596</v>
      </c>
      <c r="N12" s="368">
        <f t="shared" si="1"/>
        <v>120910000</v>
      </c>
      <c r="O12" s="368">
        <f t="shared" si="1"/>
        <v>72672518058</v>
      </c>
      <c r="P12" s="369"/>
      <c r="Q12" s="305">
        <f>Q13+Q185</f>
        <v>4277960165</v>
      </c>
      <c r="R12" s="295"/>
      <c r="S12" s="290"/>
    </row>
    <row r="13" spans="1:21" s="287" customFormat="1" ht="19.5">
      <c r="A13" s="370">
        <v>1</v>
      </c>
      <c r="B13" s="371" t="s">
        <v>340</v>
      </c>
      <c r="C13" s="372">
        <f>SUM(C14,C27,C39,C54,C65,C78,C91,C103,C115,C128,C140,C153,C167)</f>
        <v>108801350500</v>
      </c>
      <c r="D13" s="372">
        <f t="shared" ref="D13:N13" si="2">SUM(D14,D27,D39,D54,D65,D78,D91,D103,D115,D128,D140,D153,D167)</f>
        <v>0</v>
      </c>
      <c r="E13" s="372">
        <f t="shared" si="2"/>
        <v>0</v>
      </c>
      <c r="F13" s="372">
        <f t="shared" si="2"/>
        <v>0</v>
      </c>
      <c r="G13" s="372">
        <f t="shared" si="2"/>
        <v>0</v>
      </c>
      <c r="H13" s="372">
        <f t="shared" si="2"/>
        <v>0</v>
      </c>
      <c r="I13" s="372">
        <f t="shared" si="2"/>
        <v>0</v>
      </c>
      <c r="J13" s="372">
        <f>SUM(J14,J27,J39,J54,J65,J78,J91,J103,J115,J128,J140,J153,J167)</f>
        <v>221</v>
      </c>
      <c r="K13" s="372">
        <f t="shared" si="2"/>
        <v>0</v>
      </c>
      <c r="L13" s="372">
        <f t="shared" si="2"/>
        <v>2596500000</v>
      </c>
      <c r="M13" s="372">
        <f t="shared" si="2"/>
        <v>63018266596</v>
      </c>
      <c r="N13" s="372">
        <f t="shared" si="2"/>
        <v>99310000</v>
      </c>
      <c r="O13" s="372">
        <f>SUM(O14,O27,O39,O54,O65,O78,O91,O103,O115,O128,O140,O153,O167,O179)</f>
        <v>46886773904</v>
      </c>
      <c r="P13" s="373"/>
      <c r="Q13" s="306">
        <f>SUM(Q14:Q182)</f>
        <v>99310000</v>
      </c>
      <c r="R13" s="271"/>
      <c r="S13" s="290"/>
      <c r="T13" s="304"/>
    </row>
    <row r="14" spans="1:21" s="287" customFormat="1">
      <c r="A14" s="370" t="s">
        <v>148</v>
      </c>
      <c r="B14" s="371" t="s">
        <v>253</v>
      </c>
      <c r="C14" s="374">
        <f>SUM(C15:C26)</f>
        <v>5158997000</v>
      </c>
      <c r="D14" s="374">
        <f t="shared" ref="D14:O14" si="3">SUM(D15:D26)</f>
        <v>0</v>
      </c>
      <c r="E14" s="374">
        <f t="shared" si="3"/>
        <v>0</v>
      </c>
      <c r="F14" s="374">
        <f t="shared" si="3"/>
        <v>0</v>
      </c>
      <c r="G14" s="374">
        <f t="shared" si="3"/>
        <v>0</v>
      </c>
      <c r="H14" s="374">
        <f t="shared" si="3"/>
        <v>0</v>
      </c>
      <c r="I14" s="374">
        <f t="shared" si="3"/>
        <v>0</v>
      </c>
      <c r="J14" s="374">
        <f t="shared" si="3"/>
        <v>11</v>
      </c>
      <c r="K14" s="374"/>
      <c r="L14" s="374">
        <f t="shared" si="3"/>
        <v>118800000</v>
      </c>
      <c r="M14" s="374">
        <f t="shared" si="3"/>
        <v>2875809813</v>
      </c>
      <c r="N14" s="374">
        <f t="shared" si="3"/>
        <v>3765000</v>
      </c>
      <c r="O14" s="374">
        <f t="shared" si="3"/>
        <v>2279422187</v>
      </c>
      <c r="P14" s="375"/>
      <c r="Q14" s="270"/>
      <c r="R14" s="295"/>
      <c r="S14" s="290"/>
    </row>
    <row r="15" spans="1:21" s="307" customFormat="1">
      <c r="A15" s="376"/>
      <c r="B15" s="377" t="s">
        <v>341</v>
      </c>
      <c r="C15" s="374"/>
      <c r="D15" s="374"/>
      <c r="E15" s="374"/>
      <c r="F15" s="374"/>
      <c r="G15" s="374"/>
      <c r="H15" s="374"/>
      <c r="I15" s="374"/>
      <c r="J15" s="378"/>
      <c r="K15" s="378"/>
      <c r="L15" s="378"/>
      <c r="M15" s="378"/>
      <c r="N15" s="378"/>
      <c r="O15" s="378"/>
      <c r="P15" s="375"/>
      <c r="Q15" s="270"/>
      <c r="R15" s="295"/>
      <c r="S15" s="295"/>
    </row>
    <row r="16" spans="1:21" s="307" customFormat="1" ht="31.5">
      <c r="A16" s="379"/>
      <c r="B16" s="380" t="s">
        <v>342</v>
      </c>
      <c r="C16" s="362">
        <f>'[59]MN 1.51'!D15</f>
        <v>4711000000</v>
      </c>
      <c r="D16" s="374"/>
      <c r="E16" s="374"/>
      <c r="F16" s="374"/>
      <c r="G16" s="374"/>
      <c r="H16" s="374"/>
      <c r="I16" s="381"/>
      <c r="J16" s="378"/>
      <c r="K16" s="378"/>
      <c r="L16" s="378"/>
      <c r="M16" s="378">
        <f>'[59]MN 1.51'!H15</f>
        <v>2661542900</v>
      </c>
      <c r="N16" s="378"/>
      <c r="O16" s="378">
        <f>C16-M16-N16</f>
        <v>2049457100</v>
      </c>
      <c r="P16" s="375"/>
      <c r="Q16" s="270"/>
      <c r="R16" s="295"/>
      <c r="S16" s="295"/>
    </row>
    <row r="17" spans="1:19" s="307" customFormat="1">
      <c r="A17" s="379"/>
      <c r="B17" s="377" t="s">
        <v>343</v>
      </c>
      <c r="C17" s="362">
        <f>'[59]MN 1.51'!D16</f>
        <v>118800000</v>
      </c>
      <c r="D17" s="374"/>
      <c r="E17" s="374"/>
      <c r="F17" s="374"/>
      <c r="G17" s="374"/>
      <c r="H17" s="374"/>
      <c r="I17" s="362"/>
      <c r="J17" s="378">
        <v>11</v>
      </c>
      <c r="K17" s="382">
        <v>12000000</v>
      </c>
      <c r="L17" s="378">
        <f>J17*K17-(J17*K17*10%)</f>
        <v>118800000</v>
      </c>
      <c r="M17" s="378">
        <f>'[59]MN 1.51'!H16</f>
        <v>81149863</v>
      </c>
      <c r="N17" s="378">
        <f>ROUND((L17-M17)*10%,-3)</f>
        <v>3765000</v>
      </c>
      <c r="O17" s="378">
        <f t="shared" ref="O17:O26" si="4">C17-M17-N17</f>
        <v>33885137</v>
      </c>
      <c r="P17" s="375"/>
      <c r="Q17" s="270">
        <f>N17</f>
        <v>3765000</v>
      </c>
      <c r="R17" s="295"/>
      <c r="S17" s="295"/>
    </row>
    <row r="18" spans="1:19" s="307" customFormat="1" ht="31.5">
      <c r="A18" s="379"/>
      <c r="B18" s="380" t="s">
        <v>344</v>
      </c>
      <c r="C18" s="362">
        <f>'[59]MN 1.51'!D17</f>
        <v>95000000</v>
      </c>
      <c r="D18" s="374"/>
      <c r="E18" s="374"/>
      <c r="F18" s="374"/>
      <c r="G18" s="374"/>
      <c r="H18" s="374"/>
      <c r="I18" s="362"/>
      <c r="J18" s="378"/>
      <c r="K18" s="382"/>
      <c r="L18" s="378"/>
      <c r="M18" s="378">
        <f>'[59]MN 1.51'!H17</f>
        <v>54517050</v>
      </c>
      <c r="N18" s="378"/>
      <c r="O18" s="378">
        <f t="shared" si="4"/>
        <v>40482950</v>
      </c>
      <c r="P18" s="375"/>
      <c r="Q18" s="270"/>
      <c r="R18" s="295"/>
      <c r="S18" s="295"/>
    </row>
    <row r="19" spans="1:19" s="307" customFormat="1">
      <c r="A19" s="379"/>
      <c r="B19" s="380" t="s">
        <v>345</v>
      </c>
      <c r="C19" s="362">
        <f>'[59]MN 1.51'!D18</f>
        <v>15600000</v>
      </c>
      <c r="D19" s="374"/>
      <c r="E19" s="374"/>
      <c r="F19" s="374"/>
      <c r="G19" s="374"/>
      <c r="H19" s="374"/>
      <c r="I19" s="362"/>
      <c r="J19" s="378"/>
      <c r="K19" s="382"/>
      <c r="L19" s="378"/>
      <c r="M19" s="378">
        <f>C19</f>
        <v>15600000</v>
      </c>
      <c r="N19" s="378"/>
      <c r="O19" s="378">
        <f t="shared" si="4"/>
        <v>0</v>
      </c>
      <c r="P19" s="375"/>
      <c r="Q19" s="270"/>
      <c r="R19" s="295"/>
      <c r="S19" s="295"/>
    </row>
    <row r="20" spans="1:19" s="307" customFormat="1">
      <c r="A20" s="379"/>
      <c r="B20" s="380" t="s">
        <v>346</v>
      </c>
      <c r="C20" s="362">
        <f>'[59]MN 1.51'!D19</f>
        <v>12750000</v>
      </c>
      <c r="D20" s="374"/>
      <c r="E20" s="374"/>
      <c r="F20" s="374"/>
      <c r="G20" s="374"/>
      <c r="H20" s="374"/>
      <c r="I20" s="362"/>
      <c r="J20" s="378"/>
      <c r="K20" s="382"/>
      <c r="L20" s="378"/>
      <c r="M20" s="378">
        <f>C20</f>
        <v>12750000</v>
      </c>
      <c r="N20" s="378"/>
      <c r="O20" s="378">
        <f t="shared" si="4"/>
        <v>0</v>
      </c>
      <c r="P20" s="375"/>
      <c r="Q20" s="270"/>
      <c r="R20" s="295"/>
      <c r="S20" s="295"/>
    </row>
    <row r="21" spans="1:19" s="307" customFormat="1" ht="31.5">
      <c r="A21" s="379"/>
      <c r="B21" s="380" t="s">
        <v>347</v>
      </c>
      <c r="C21" s="362">
        <f>'[59]MN 1.51'!D20</f>
        <v>0</v>
      </c>
      <c r="D21" s="374"/>
      <c r="E21" s="374"/>
      <c r="F21" s="374"/>
      <c r="G21" s="374"/>
      <c r="H21" s="374"/>
      <c r="I21" s="362"/>
      <c r="J21" s="378"/>
      <c r="K21" s="382"/>
      <c r="L21" s="378"/>
      <c r="M21" s="378"/>
      <c r="N21" s="378"/>
      <c r="O21" s="378">
        <f t="shared" si="4"/>
        <v>0</v>
      </c>
      <c r="P21" s="383"/>
      <c r="Q21" s="270"/>
      <c r="R21" s="295"/>
      <c r="S21" s="295"/>
    </row>
    <row r="22" spans="1:19" s="287" customFormat="1" ht="47.25">
      <c r="A22" s="379"/>
      <c r="B22" s="380" t="s">
        <v>348</v>
      </c>
      <c r="C22" s="362">
        <f>'[59]MN 1.51'!D21</f>
        <v>0</v>
      </c>
      <c r="D22" s="374"/>
      <c r="E22" s="374"/>
      <c r="F22" s="374"/>
      <c r="G22" s="374"/>
      <c r="H22" s="374"/>
      <c r="I22" s="362"/>
      <c r="J22" s="378"/>
      <c r="K22" s="382"/>
      <c r="L22" s="378"/>
      <c r="M22" s="378"/>
      <c r="N22" s="378"/>
      <c r="O22" s="378">
        <f t="shared" si="4"/>
        <v>0</v>
      </c>
      <c r="P22" s="375"/>
      <c r="Q22" s="270"/>
      <c r="R22" s="303"/>
      <c r="S22" s="304"/>
    </row>
    <row r="23" spans="1:19" s="287" customFormat="1">
      <c r="A23" s="379"/>
      <c r="B23" s="380" t="s">
        <v>349</v>
      </c>
      <c r="C23" s="362">
        <f>'[59]MN 1.51'!D22</f>
        <v>60050000</v>
      </c>
      <c r="D23" s="374"/>
      <c r="E23" s="374"/>
      <c r="F23" s="374"/>
      <c r="G23" s="374"/>
      <c r="H23" s="374"/>
      <c r="I23" s="362"/>
      <c r="J23" s="378"/>
      <c r="K23" s="382"/>
      <c r="L23" s="378"/>
      <c r="M23" s="378">
        <f>'[59]MN 1.51'!H22</f>
        <v>29450000</v>
      </c>
      <c r="N23" s="378"/>
      <c r="O23" s="378">
        <f>C23-M23-N23</f>
        <v>30600000</v>
      </c>
      <c r="P23" s="375"/>
      <c r="Q23" s="270"/>
      <c r="R23" s="303"/>
      <c r="S23" s="304"/>
    </row>
    <row r="24" spans="1:19" s="287" customFormat="1">
      <c r="A24" s="379"/>
      <c r="B24" s="380" t="s">
        <v>350</v>
      </c>
      <c r="C24" s="362">
        <f>'[59]MN 1.51'!D23</f>
        <v>57920000</v>
      </c>
      <c r="D24" s="374"/>
      <c r="E24" s="374"/>
      <c r="F24" s="374"/>
      <c r="G24" s="374"/>
      <c r="H24" s="374"/>
      <c r="I24" s="362"/>
      <c r="J24" s="378"/>
      <c r="K24" s="382"/>
      <c r="L24" s="378"/>
      <c r="M24" s="378">
        <f>'[59]MN 1.51'!H23</f>
        <v>20800000</v>
      </c>
      <c r="N24" s="378"/>
      <c r="O24" s="378">
        <f t="shared" si="4"/>
        <v>37120000</v>
      </c>
      <c r="P24" s="375"/>
      <c r="Q24" s="270"/>
      <c r="R24" s="303"/>
      <c r="S24" s="304"/>
    </row>
    <row r="25" spans="1:19" s="287" customFormat="1">
      <c r="A25" s="379"/>
      <c r="B25" s="380" t="s">
        <v>351</v>
      </c>
      <c r="C25" s="362">
        <f>'[59]MN 1.51'!D24</f>
        <v>18375000</v>
      </c>
      <c r="D25" s="374"/>
      <c r="E25" s="374"/>
      <c r="F25" s="374"/>
      <c r="G25" s="374"/>
      <c r="H25" s="374"/>
      <c r="I25" s="362"/>
      <c r="J25" s="378"/>
      <c r="K25" s="382"/>
      <c r="L25" s="378"/>
      <c r="M25" s="378"/>
      <c r="N25" s="378"/>
      <c r="O25" s="378">
        <f t="shared" si="4"/>
        <v>18375000</v>
      </c>
      <c r="P25" s="375"/>
      <c r="Q25" s="270"/>
      <c r="R25" s="303"/>
      <c r="S25" s="304"/>
    </row>
    <row r="26" spans="1:19" s="287" customFormat="1" ht="31.5">
      <c r="A26" s="379"/>
      <c r="B26" s="380" t="s">
        <v>352</v>
      </c>
      <c r="C26" s="362">
        <f>'[59]MN 1.51'!D28</f>
        <v>69502000</v>
      </c>
      <c r="D26" s="374"/>
      <c r="E26" s="374"/>
      <c r="F26" s="374"/>
      <c r="G26" s="374"/>
      <c r="H26" s="374"/>
      <c r="I26" s="362"/>
      <c r="J26" s="378"/>
      <c r="K26" s="382"/>
      <c r="L26" s="378"/>
      <c r="M26" s="378"/>
      <c r="N26" s="378"/>
      <c r="O26" s="378">
        <f t="shared" si="4"/>
        <v>69502000</v>
      </c>
      <c r="P26" s="375"/>
      <c r="Q26" s="270"/>
      <c r="R26" s="303"/>
      <c r="S26" s="304"/>
    </row>
    <row r="27" spans="1:19" s="287" customFormat="1">
      <c r="A27" s="370" t="s">
        <v>152</v>
      </c>
      <c r="B27" s="371" t="s">
        <v>254</v>
      </c>
      <c r="C27" s="374">
        <f>SUM(C28:C38)</f>
        <v>5159400000</v>
      </c>
      <c r="D27" s="374">
        <f t="shared" ref="D27:O27" si="5">SUM(D28:D38)</f>
        <v>0</v>
      </c>
      <c r="E27" s="374">
        <f t="shared" si="5"/>
        <v>0</v>
      </c>
      <c r="F27" s="374">
        <f t="shared" si="5"/>
        <v>0</v>
      </c>
      <c r="G27" s="374">
        <f t="shared" si="5"/>
        <v>0</v>
      </c>
      <c r="H27" s="374">
        <f t="shared" si="5"/>
        <v>0</v>
      </c>
      <c r="I27" s="374">
        <f t="shared" si="5"/>
        <v>0</v>
      </c>
      <c r="J27" s="374">
        <f t="shared" si="5"/>
        <v>10</v>
      </c>
      <c r="K27" s="374"/>
      <c r="L27" s="374">
        <f t="shared" si="5"/>
        <v>117000000</v>
      </c>
      <c r="M27" s="374">
        <f t="shared" si="5"/>
        <v>2752802522</v>
      </c>
      <c r="N27" s="374">
        <f t="shared" si="5"/>
        <v>1680000</v>
      </c>
      <c r="O27" s="374">
        <f t="shared" si="5"/>
        <v>2404917478</v>
      </c>
      <c r="P27" s="375"/>
      <c r="Q27" s="270"/>
      <c r="R27" s="303"/>
      <c r="S27" s="304"/>
    </row>
    <row r="28" spans="1:19" s="287" customFormat="1" ht="19.5">
      <c r="A28" s="370"/>
      <c r="B28" s="384" t="s">
        <v>353</v>
      </c>
      <c r="C28" s="374"/>
      <c r="D28" s="374"/>
      <c r="E28" s="374"/>
      <c r="F28" s="374"/>
      <c r="G28" s="374"/>
      <c r="H28" s="374"/>
      <c r="I28" s="385"/>
      <c r="J28" s="386"/>
      <c r="K28" s="387"/>
      <c r="L28" s="385"/>
      <c r="M28" s="385"/>
      <c r="N28" s="388"/>
      <c r="O28" s="388"/>
      <c r="P28" s="375"/>
      <c r="Q28" s="270"/>
      <c r="R28" s="303"/>
      <c r="S28" s="304"/>
    </row>
    <row r="29" spans="1:19" s="287" customFormat="1" ht="31.5">
      <c r="A29" s="370"/>
      <c r="B29" s="389" t="s">
        <v>342</v>
      </c>
      <c r="C29" s="362">
        <f>'[59]MN 1.6'!D15</f>
        <v>4729385000</v>
      </c>
      <c r="D29" s="374"/>
      <c r="E29" s="374"/>
      <c r="F29" s="374"/>
      <c r="G29" s="374"/>
      <c r="H29" s="374"/>
      <c r="I29" s="362"/>
      <c r="J29" s="388"/>
      <c r="K29" s="387"/>
      <c r="L29" s="362"/>
      <c r="M29" s="362">
        <f>'[59]MN 1.6'!H15</f>
        <v>2455645502</v>
      </c>
      <c r="N29" s="388"/>
      <c r="O29" s="378">
        <f t="shared" ref="O29:O38" si="6">C29-M29-N29</f>
        <v>2273739498</v>
      </c>
      <c r="P29" s="390"/>
      <c r="Q29" s="270"/>
      <c r="R29" s="303"/>
      <c r="S29" s="304"/>
    </row>
    <row r="30" spans="1:19" s="287" customFormat="1">
      <c r="A30" s="370"/>
      <c r="B30" s="384" t="s">
        <v>343</v>
      </c>
      <c r="C30" s="362">
        <f>'[59]MN 1.6'!D16</f>
        <v>117000000</v>
      </c>
      <c r="D30" s="374"/>
      <c r="E30" s="374"/>
      <c r="F30" s="374"/>
      <c r="G30" s="374"/>
      <c r="H30" s="374"/>
      <c r="I30" s="362"/>
      <c r="J30" s="386">
        <v>10</v>
      </c>
      <c r="K30" s="387">
        <v>13000000</v>
      </c>
      <c r="L30" s="378">
        <f>J30*K30-(J30*K30*10%)</f>
        <v>117000000</v>
      </c>
      <c r="M30" s="362">
        <f>'[59]MN 1.6'!H16</f>
        <v>100198820</v>
      </c>
      <c r="N30" s="378">
        <f>ROUND((L30-M30)*10%,-3)</f>
        <v>1680000</v>
      </c>
      <c r="O30" s="378">
        <f t="shared" si="6"/>
        <v>15121180</v>
      </c>
      <c r="P30" s="390"/>
      <c r="Q30" s="270">
        <f>N30</f>
        <v>1680000</v>
      </c>
      <c r="R30" s="303"/>
      <c r="S30" s="304"/>
    </row>
    <row r="31" spans="1:19" s="287" customFormat="1">
      <c r="A31" s="370"/>
      <c r="B31" s="384" t="s">
        <v>354</v>
      </c>
      <c r="C31" s="362">
        <f>'[59]MN 1.6'!D17</f>
        <v>85000000</v>
      </c>
      <c r="D31" s="374"/>
      <c r="E31" s="374"/>
      <c r="F31" s="374"/>
      <c r="G31" s="374"/>
      <c r="H31" s="374"/>
      <c r="I31" s="388"/>
      <c r="J31" s="388"/>
      <c r="K31" s="387"/>
      <c r="L31" s="388"/>
      <c r="M31" s="362">
        <f>'[59]MN 1.6'!H17</f>
        <v>41605200</v>
      </c>
      <c r="N31" s="388"/>
      <c r="O31" s="378">
        <f t="shared" si="6"/>
        <v>43394800</v>
      </c>
      <c r="P31" s="390"/>
      <c r="Q31" s="270"/>
      <c r="R31" s="303"/>
      <c r="S31" s="304"/>
    </row>
    <row r="32" spans="1:19" s="287" customFormat="1">
      <c r="A32" s="370"/>
      <c r="B32" s="389" t="s">
        <v>345</v>
      </c>
      <c r="C32" s="362">
        <f>'[59]MN 1.6'!D18</f>
        <v>12600000</v>
      </c>
      <c r="D32" s="374"/>
      <c r="E32" s="374"/>
      <c r="F32" s="374"/>
      <c r="G32" s="374"/>
      <c r="H32" s="374"/>
      <c r="I32" s="388"/>
      <c r="J32" s="388"/>
      <c r="K32" s="387"/>
      <c r="L32" s="388"/>
      <c r="M32" s="362">
        <f>'[59]MN 1.6'!H18</f>
        <v>12600000</v>
      </c>
      <c r="N32" s="388"/>
      <c r="O32" s="378">
        <f t="shared" si="6"/>
        <v>0</v>
      </c>
      <c r="P32" s="390"/>
      <c r="Q32" s="270"/>
      <c r="R32" s="303"/>
      <c r="S32" s="304"/>
    </row>
    <row r="33" spans="1:19" s="287" customFormat="1">
      <c r="A33" s="370"/>
      <c r="B33" s="389" t="s">
        <v>355</v>
      </c>
      <c r="C33" s="362">
        <f>'[59]MN 1.6'!D19</f>
        <v>25500000</v>
      </c>
      <c r="D33" s="374"/>
      <c r="E33" s="374"/>
      <c r="F33" s="374"/>
      <c r="G33" s="374"/>
      <c r="H33" s="374"/>
      <c r="I33" s="388"/>
      <c r="J33" s="388"/>
      <c r="K33" s="387"/>
      <c r="L33" s="388"/>
      <c r="M33" s="362">
        <f>'[59]MN 1.6'!H19</f>
        <v>25500000</v>
      </c>
      <c r="N33" s="388"/>
      <c r="O33" s="378">
        <f t="shared" si="6"/>
        <v>0</v>
      </c>
      <c r="P33" s="390"/>
      <c r="Q33" s="270"/>
      <c r="R33" s="303"/>
      <c r="S33" s="304"/>
    </row>
    <row r="34" spans="1:19" s="287" customFormat="1" ht="31.5">
      <c r="A34" s="360"/>
      <c r="B34" s="391" t="s">
        <v>347</v>
      </c>
      <c r="C34" s="362">
        <f>'[59]MN 1.6'!D20</f>
        <v>69600000</v>
      </c>
      <c r="D34" s="374"/>
      <c r="E34" s="374"/>
      <c r="F34" s="374"/>
      <c r="G34" s="374"/>
      <c r="H34" s="374"/>
      <c r="I34" s="388"/>
      <c r="J34" s="388"/>
      <c r="K34" s="387"/>
      <c r="L34" s="388"/>
      <c r="M34" s="362">
        <f>'[59]MN 1.6'!H20</f>
        <v>69600000</v>
      </c>
      <c r="N34" s="388"/>
      <c r="O34" s="378">
        <f t="shared" si="6"/>
        <v>0</v>
      </c>
      <c r="P34" s="390"/>
      <c r="Q34" s="270"/>
      <c r="R34" s="303"/>
      <c r="S34" s="304"/>
    </row>
    <row r="35" spans="1:19" s="287" customFormat="1" ht="47.25">
      <c r="A35" s="360"/>
      <c r="B35" s="391" t="s">
        <v>356</v>
      </c>
      <c r="C35" s="362">
        <f>'[59]MN 1.6'!D21</f>
        <v>9915500</v>
      </c>
      <c r="D35" s="374"/>
      <c r="E35" s="374"/>
      <c r="F35" s="374"/>
      <c r="G35" s="374"/>
      <c r="H35" s="374"/>
      <c r="I35" s="388"/>
      <c r="J35" s="388"/>
      <c r="K35" s="387"/>
      <c r="L35" s="388"/>
      <c r="M35" s="362">
        <f>'[59]MN 1.6'!H21</f>
        <v>9915500</v>
      </c>
      <c r="N35" s="388"/>
      <c r="O35" s="378">
        <f t="shared" si="6"/>
        <v>0</v>
      </c>
      <c r="P35" s="390"/>
      <c r="Q35" s="270"/>
      <c r="R35" s="303"/>
      <c r="S35" s="304"/>
    </row>
    <row r="36" spans="1:19" s="287" customFormat="1">
      <c r="A36" s="360"/>
      <c r="B36" s="389" t="s">
        <v>349</v>
      </c>
      <c r="C36" s="362">
        <f>'[59]MN 1.6'!D22</f>
        <v>25250000</v>
      </c>
      <c r="D36" s="374"/>
      <c r="E36" s="374"/>
      <c r="F36" s="374"/>
      <c r="G36" s="374"/>
      <c r="H36" s="374"/>
      <c r="I36" s="388"/>
      <c r="J36" s="388"/>
      <c r="K36" s="387"/>
      <c r="L36" s="388"/>
      <c r="M36" s="362">
        <f>'[59]MN 1.6'!H22</f>
        <v>25250000</v>
      </c>
      <c r="N36" s="388"/>
      <c r="O36" s="378">
        <f t="shared" si="6"/>
        <v>0</v>
      </c>
      <c r="P36" s="390"/>
      <c r="Q36" s="270"/>
      <c r="R36" s="303"/>
      <c r="S36" s="304"/>
    </row>
    <row r="37" spans="1:19" s="287" customFormat="1">
      <c r="A37" s="360"/>
      <c r="B37" s="391" t="s">
        <v>351</v>
      </c>
      <c r="C37" s="362">
        <f>'[59]MN 1.6'!D23</f>
        <v>27562500</v>
      </c>
      <c r="D37" s="374"/>
      <c r="E37" s="374"/>
      <c r="F37" s="374"/>
      <c r="G37" s="374"/>
      <c r="H37" s="374"/>
      <c r="I37" s="388"/>
      <c r="J37" s="388"/>
      <c r="K37" s="387"/>
      <c r="L37" s="388"/>
      <c r="M37" s="362">
        <f>'[59]MN 1.6'!H23</f>
        <v>12487500</v>
      </c>
      <c r="N37" s="388"/>
      <c r="O37" s="378">
        <f t="shared" si="6"/>
        <v>15075000</v>
      </c>
      <c r="P37" s="390"/>
      <c r="Q37" s="270"/>
      <c r="R37" s="303"/>
      <c r="S37" s="304"/>
    </row>
    <row r="38" spans="1:19" s="287" customFormat="1">
      <c r="A38" s="360"/>
      <c r="B38" s="389" t="s">
        <v>357</v>
      </c>
      <c r="C38" s="362">
        <f>'[59]MN 1.6'!D27</f>
        <v>57587000</v>
      </c>
      <c r="D38" s="374"/>
      <c r="E38" s="374"/>
      <c r="F38" s="374"/>
      <c r="G38" s="374"/>
      <c r="H38" s="374"/>
      <c r="I38" s="388"/>
      <c r="J38" s="388"/>
      <c r="K38" s="387"/>
      <c r="L38" s="388"/>
      <c r="M38" s="388">
        <f>'[59]MN 1.6'!H27</f>
        <v>0</v>
      </c>
      <c r="N38" s="388"/>
      <c r="O38" s="378">
        <f t="shared" si="6"/>
        <v>57587000</v>
      </c>
      <c r="P38" s="390"/>
      <c r="Q38" s="270"/>
      <c r="R38" s="303"/>
      <c r="S38" s="304"/>
    </row>
    <row r="39" spans="1:19" s="287" customFormat="1">
      <c r="A39" s="370" t="s">
        <v>153</v>
      </c>
      <c r="B39" s="371" t="s">
        <v>255</v>
      </c>
      <c r="C39" s="374">
        <f>SUM(C41:C53)</f>
        <v>5938987000</v>
      </c>
      <c r="D39" s="374">
        <f t="shared" ref="D39:O39" si="7">SUM(D41:D53)</f>
        <v>0</v>
      </c>
      <c r="E39" s="374">
        <f t="shared" si="7"/>
        <v>0</v>
      </c>
      <c r="F39" s="374">
        <f t="shared" si="7"/>
        <v>0</v>
      </c>
      <c r="G39" s="374">
        <f t="shared" si="7"/>
        <v>0</v>
      </c>
      <c r="H39" s="374">
        <f t="shared" si="7"/>
        <v>0</v>
      </c>
      <c r="I39" s="374">
        <f t="shared" si="7"/>
        <v>0</v>
      </c>
      <c r="J39" s="374">
        <f t="shared" si="7"/>
        <v>13</v>
      </c>
      <c r="K39" s="374"/>
      <c r="L39" s="374">
        <f t="shared" si="7"/>
        <v>140400000</v>
      </c>
      <c r="M39" s="374">
        <f t="shared" si="7"/>
        <v>3076463844</v>
      </c>
      <c r="N39" s="374">
        <f t="shared" si="7"/>
        <v>5039000</v>
      </c>
      <c r="O39" s="374">
        <f t="shared" si="7"/>
        <v>2857484156</v>
      </c>
      <c r="P39" s="390"/>
      <c r="Q39" s="270"/>
      <c r="R39" s="303"/>
      <c r="S39" s="304"/>
    </row>
    <row r="40" spans="1:19" s="287" customFormat="1">
      <c r="A40" s="360"/>
      <c r="B40" s="392" t="s">
        <v>358</v>
      </c>
      <c r="C40" s="374"/>
      <c r="D40" s="374"/>
      <c r="E40" s="374"/>
      <c r="F40" s="374"/>
      <c r="G40" s="374"/>
      <c r="H40" s="374"/>
      <c r="I40" s="362"/>
      <c r="J40" s="386"/>
      <c r="K40" s="390"/>
      <c r="L40" s="388"/>
      <c r="M40" s="388"/>
      <c r="N40" s="388"/>
      <c r="O40" s="388"/>
      <c r="P40" s="390"/>
      <c r="Q40" s="270"/>
      <c r="R40" s="303"/>
      <c r="S40" s="304"/>
    </row>
    <row r="41" spans="1:19" s="287" customFormat="1" ht="31.5">
      <c r="A41" s="360"/>
      <c r="B41" s="393" t="s">
        <v>342</v>
      </c>
      <c r="C41" s="362">
        <f>'[59]MN 3.2'!D15</f>
        <v>4833000000</v>
      </c>
      <c r="D41" s="374"/>
      <c r="E41" s="374"/>
      <c r="F41" s="374"/>
      <c r="G41" s="374"/>
      <c r="H41" s="374"/>
      <c r="I41" s="362"/>
      <c r="J41" s="388"/>
      <c r="K41" s="390"/>
      <c r="L41" s="362"/>
      <c r="M41" s="362">
        <f>'[59]MN 3.2'!H15</f>
        <v>2805317211</v>
      </c>
      <c r="N41" s="388"/>
      <c r="O41" s="378">
        <f t="shared" ref="O41:O53" si="8">C41-M41-N41</f>
        <v>2027682789</v>
      </c>
      <c r="P41" s="390"/>
      <c r="Q41" s="270"/>
      <c r="R41" s="303"/>
      <c r="S41" s="304"/>
    </row>
    <row r="42" spans="1:19" s="287" customFormat="1">
      <c r="A42" s="360"/>
      <c r="B42" s="394" t="s">
        <v>343</v>
      </c>
      <c r="C42" s="362">
        <f>'[59]MN 3.2'!D16</f>
        <v>140400000</v>
      </c>
      <c r="D42" s="374"/>
      <c r="E42" s="374"/>
      <c r="F42" s="374"/>
      <c r="G42" s="374"/>
      <c r="H42" s="374"/>
      <c r="I42" s="362"/>
      <c r="J42" s="388">
        <v>13</v>
      </c>
      <c r="K42" s="390">
        <v>12000000</v>
      </c>
      <c r="L42" s="378">
        <f>J42*K42-(J42*K42*10%)</f>
        <v>140400000</v>
      </c>
      <c r="M42" s="362">
        <f>'[59]MN 3.2'!H16</f>
        <v>90006333</v>
      </c>
      <c r="N42" s="378">
        <f>ROUND((L42-M42)*10%,-3)</f>
        <v>5039000</v>
      </c>
      <c r="O42" s="378">
        <f t="shared" si="8"/>
        <v>45354667</v>
      </c>
      <c r="P42" s="390"/>
      <c r="Q42" s="270">
        <f>N42</f>
        <v>5039000</v>
      </c>
      <c r="R42" s="303"/>
      <c r="S42" s="304"/>
    </row>
    <row r="43" spans="1:19" s="287" customFormat="1">
      <c r="A43" s="360"/>
      <c r="B43" s="394" t="s">
        <v>354</v>
      </c>
      <c r="C43" s="362">
        <f>'[59]MN 3.2'!D17</f>
        <v>79000000</v>
      </c>
      <c r="D43" s="374"/>
      <c r="E43" s="374"/>
      <c r="F43" s="374"/>
      <c r="G43" s="374"/>
      <c r="H43" s="374"/>
      <c r="I43" s="362"/>
      <c r="J43" s="388"/>
      <c r="K43" s="390"/>
      <c r="L43" s="362"/>
      <c r="M43" s="362">
        <f>'[59]MN 3.2'!H17</f>
        <v>37018800</v>
      </c>
      <c r="N43" s="388"/>
      <c r="O43" s="378">
        <f t="shared" si="8"/>
        <v>41981200</v>
      </c>
      <c r="P43" s="390"/>
      <c r="Q43" s="270"/>
      <c r="R43" s="303"/>
      <c r="S43" s="304"/>
    </row>
    <row r="44" spans="1:19" s="287" customFormat="1">
      <c r="A44" s="360"/>
      <c r="B44" s="393" t="s">
        <v>345</v>
      </c>
      <c r="C44" s="362">
        <f>'[59]MN 3.2'!D18</f>
        <v>15600000</v>
      </c>
      <c r="D44" s="374"/>
      <c r="E44" s="374"/>
      <c r="F44" s="374"/>
      <c r="G44" s="374"/>
      <c r="H44" s="374"/>
      <c r="I44" s="362"/>
      <c r="J44" s="388"/>
      <c r="K44" s="390"/>
      <c r="L44" s="362"/>
      <c r="M44" s="362">
        <f>'[59]MN 3.2'!H18</f>
        <v>15600000</v>
      </c>
      <c r="N44" s="388"/>
      <c r="O44" s="378">
        <f t="shared" si="8"/>
        <v>0</v>
      </c>
      <c r="P44" s="390"/>
      <c r="Q44" s="270"/>
      <c r="R44" s="303"/>
      <c r="S44" s="304"/>
    </row>
    <row r="45" spans="1:19" s="287" customFormat="1">
      <c r="A45" s="360"/>
      <c r="B45" s="393" t="s">
        <v>355</v>
      </c>
      <c r="C45" s="362">
        <f>'[59]MN 3.2'!D19</f>
        <v>14250000</v>
      </c>
      <c r="D45" s="374"/>
      <c r="E45" s="374"/>
      <c r="F45" s="374"/>
      <c r="G45" s="374"/>
      <c r="H45" s="374"/>
      <c r="I45" s="362"/>
      <c r="J45" s="388"/>
      <c r="K45" s="390"/>
      <c r="L45" s="362"/>
      <c r="M45" s="362">
        <f>'[59]MN 3.2'!H19</f>
        <v>12000000</v>
      </c>
      <c r="N45" s="388"/>
      <c r="O45" s="378">
        <f t="shared" si="8"/>
        <v>2250000</v>
      </c>
      <c r="P45" s="390"/>
      <c r="Q45" s="270"/>
      <c r="R45" s="303"/>
      <c r="S45" s="304"/>
    </row>
    <row r="46" spans="1:19" s="287" customFormat="1" ht="31.5">
      <c r="A46" s="360"/>
      <c r="B46" s="395" t="s">
        <v>347</v>
      </c>
      <c r="C46" s="362">
        <f>'[59]MN 3.2'!D20</f>
        <v>102720000</v>
      </c>
      <c r="D46" s="374"/>
      <c r="E46" s="374"/>
      <c r="F46" s="374"/>
      <c r="G46" s="374"/>
      <c r="H46" s="374"/>
      <c r="I46" s="362"/>
      <c r="J46" s="388"/>
      <c r="K46" s="390"/>
      <c r="L46" s="362"/>
      <c r="M46" s="362">
        <f>'[59]MN 3.2'!H20</f>
        <v>46400000</v>
      </c>
      <c r="N46" s="388"/>
      <c r="O46" s="378">
        <f t="shared" si="8"/>
        <v>56320000</v>
      </c>
      <c r="P46" s="390"/>
      <c r="Q46" s="270"/>
      <c r="R46" s="303"/>
      <c r="S46" s="304"/>
    </row>
    <row r="47" spans="1:19" s="287" customFormat="1" ht="47.25">
      <c r="A47" s="360"/>
      <c r="B47" s="395" t="s">
        <v>356</v>
      </c>
      <c r="C47" s="362">
        <f>'[59]MN 3.2'!D21</f>
        <v>53544000</v>
      </c>
      <c r="D47" s="374"/>
      <c r="E47" s="374"/>
      <c r="F47" s="374"/>
      <c r="G47" s="374"/>
      <c r="H47" s="374"/>
      <c r="I47" s="362"/>
      <c r="J47" s="388"/>
      <c r="K47" s="390"/>
      <c r="L47" s="362"/>
      <c r="M47" s="362">
        <f>'[59]MN 3.2'!H21</f>
        <v>29746500</v>
      </c>
      <c r="N47" s="388"/>
      <c r="O47" s="378">
        <f t="shared" si="8"/>
        <v>23797500</v>
      </c>
      <c r="P47" s="390"/>
      <c r="Q47" s="270"/>
      <c r="R47" s="303"/>
      <c r="S47" s="304"/>
    </row>
    <row r="48" spans="1:19" s="287" customFormat="1">
      <c r="A48" s="360"/>
      <c r="B48" s="393" t="s">
        <v>349</v>
      </c>
      <c r="C48" s="362">
        <f>'[59]MN 3.2'!D22</f>
        <v>72675000</v>
      </c>
      <c r="D48" s="374"/>
      <c r="E48" s="374"/>
      <c r="F48" s="374"/>
      <c r="G48" s="374"/>
      <c r="H48" s="374"/>
      <c r="I48" s="362"/>
      <c r="J48" s="388"/>
      <c r="K48" s="390"/>
      <c r="L48" s="362"/>
      <c r="M48" s="362">
        <f>'[59]MN 3.2'!H22</f>
        <v>40375000</v>
      </c>
      <c r="N48" s="388"/>
      <c r="O48" s="378">
        <f t="shared" si="8"/>
        <v>32300000</v>
      </c>
      <c r="P48" s="396"/>
      <c r="Q48" s="270"/>
      <c r="R48" s="303"/>
      <c r="S48" s="304"/>
    </row>
    <row r="49" spans="1:19" s="287" customFormat="1">
      <c r="A49" s="370"/>
      <c r="B49" s="395" t="s">
        <v>351</v>
      </c>
      <c r="C49" s="362">
        <f>'[59]MN 3.2'!D23</f>
        <v>2625000</v>
      </c>
      <c r="D49" s="374"/>
      <c r="E49" s="374"/>
      <c r="F49" s="374"/>
      <c r="G49" s="374"/>
      <c r="H49" s="374"/>
      <c r="I49" s="374"/>
      <c r="J49" s="362"/>
      <c r="K49" s="362"/>
      <c r="L49" s="362"/>
      <c r="M49" s="362">
        <f>'[59]MN 3.2'!H23</f>
        <v>0</v>
      </c>
      <c r="N49" s="362"/>
      <c r="O49" s="378">
        <f t="shared" si="8"/>
        <v>2625000</v>
      </c>
      <c r="P49" s="374"/>
      <c r="Q49" s="270"/>
      <c r="R49" s="303"/>
      <c r="S49" s="304"/>
    </row>
    <row r="50" spans="1:19" s="287" customFormat="1">
      <c r="A50" s="360"/>
      <c r="B50" s="395" t="s">
        <v>359</v>
      </c>
      <c r="C50" s="362">
        <f>'[59]MN 3.2'!D24</f>
        <v>0</v>
      </c>
      <c r="D50" s="374"/>
      <c r="E50" s="374"/>
      <c r="F50" s="374"/>
      <c r="G50" s="374"/>
      <c r="H50" s="374"/>
      <c r="I50" s="362"/>
      <c r="J50" s="386"/>
      <c r="K50" s="387"/>
      <c r="L50" s="388"/>
      <c r="M50" s="362">
        <f>'[59]MN 3.2'!H24</f>
        <v>0</v>
      </c>
      <c r="N50" s="388"/>
      <c r="O50" s="378">
        <f t="shared" si="8"/>
        <v>0</v>
      </c>
      <c r="P50" s="390"/>
      <c r="Q50" s="270"/>
      <c r="R50" s="303"/>
      <c r="S50" s="304"/>
    </row>
    <row r="51" spans="1:19" s="287" customFormat="1" ht="47.25">
      <c r="A51" s="360"/>
      <c r="B51" s="393" t="s">
        <v>360</v>
      </c>
      <c r="C51" s="362">
        <f>'[59]MN 3.2'!D25</f>
        <v>551000000</v>
      </c>
      <c r="D51" s="374"/>
      <c r="E51" s="374"/>
      <c r="F51" s="374"/>
      <c r="G51" s="374"/>
      <c r="H51" s="374"/>
      <c r="I51" s="362"/>
      <c r="J51" s="388"/>
      <c r="K51" s="387"/>
      <c r="L51" s="362"/>
      <c r="M51" s="362">
        <f>'[59]MN 3.2'!H25</f>
        <v>0</v>
      </c>
      <c r="N51" s="388"/>
      <c r="O51" s="378">
        <f t="shared" si="8"/>
        <v>551000000</v>
      </c>
      <c r="P51" s="390"/>
      <c r="Q51" s="270"/>
      <c r="R51" s="303"/>
      <c r="S51" s="304"/>
    </row>
    <row r="52" spans="1:19" s="287" customFormat="1" ht="47.25">
      <c r="A52" s="360"/>
      <c r="B52" s="393" t="s">
        <v>361</v>
      </c>
      <c r="C52" s="362">
        <f>'[59]MN 3.2'!D26</f>
        <v>0</v>
      </c>
      <c r="D52" s="374"/>
      <c r="E52" s="374"/>
      <c r="F52" s="374"/>
      <c r="G52" s="374"/>
      <c r="H52" s="374"/>
      <c r="I52" s="362"/>
      <c r="J52" s="386"/>
      <c r="K52" s="387"/>
      <c r="L52" s="362"/>
      <c r="M52" s="362">
        <f>'[59]MN 3.2'!H26</f>
        <v>0</v>
      </c>
      <c r="N52" s="388"/>
      <c r="O52" s="378">
        <f t="shared" si="8"/>
        <v>0</v>
      </c>
      <c r="P52" s="390"/>
      <c r="Q52" s="270"/>
      <c r="R52" s="303"/>
      <c r="S52" s="304"/>
    </row>
    <row r="53" spans="1:19" s="287" customFormat="1">
      <c r="A53" s="360"/>
      <c r="B53" s="393" t="s">
        <v>357</v>
      </c>
      <c r="C53" s="362">
        <f>'[59]MN 3.2'!D27</f>
        <v>74173000</v>
      </c>
      <c r="D53" s="374"/>
      <c r="E53" s="374"/>
      <c r="F53" s="374"/>
      <c r="G53" s="374"/>
      <c r="H53" s="374"/>
      <c r="I53" s="362"/>
      <c r="J53" s="388"/>
      <c r="K53" s="387"/>
      <c r="L53" s="362"/>
      <c r="M53" s="362">
        <f>'[59]MN 3.2'!H27</f>
        <v>0</v>
      </c>
      <c r="N53" s="388"/>
      <c r="O53" s="378">
        <f t="shared" si="8"/>
        <v>74173000</v>
      </c>
      <c r="P53" s="390"/>
      <c r="Q53" s="270"/>
      <c r="R53" s="303"/>
      <c r="S53" s="304"/>
    </row>
    <row r="54" spans="1:19" s="287" customFormat="1">
      <c r="A54" s="370">
        <v>4</v>
      </c>
      <c r="B54" s="371" t="s">
        <v>256</v>
      </c>
      <c r="C54" s="374">
        <f t="shared" ref="C54:J54" si="9">SUM(C56:C64)</f>
        <v>7397814000</v>
      </c>
      <c r="D54" s="374">
        <f t="shared" si="9"/>
        <v>0</v>
      </c>
      <c r="E54" s="374">
        <f t="shared" si="9"/>
        <v>0</v>
      </c>
      <c r="F54" s="374">
        <f t="shared" si="9"/>
        <v>0</v>
      </c>
      <c r="G54" s="374">
        <f t="shared" si="9"/>
        <v>0</v>
      </c>
      <c r="H54" s="374">
        <f t="shared" si="9"/>
        <v>0</v>
      </c>
      <c r="I54" s="374">
        <f t="shared" si="9"/>
        <v>0</v>
      </c>
      <c r="J54" s="374">
        <f t="shared" si="9"/>
        <v>16</v>
      </c>
      <c r="K54" s="374"/>
      <c r="L54" s="374">
        <f>SUM(L56:L64)</f>
        <v>172800000</v>
      </c>
      <c r="M54" s="374">
        <f>SUM(M56:M64)</f>
        <v>4004061925</v>
      </c>
      <c r="N54" s="374">
        <f>SUM(N56:N64)</f>
        <v>9375000</v>
      </c>
      <c r="O54" s="374">
        <f>SUM(O56:O64)</f>
        <v>3384377075</v>
      </c>
      <c r="P54" s="390"/>
      <c r="Q54" s="270"/>
      <c r="R54" s="303"/>
      <c r="S54" s="304"/>
    </row>
    <row r="55" spans="1:19" s="287" customFormat="1">
      <c r="A55" s="360"/>
      <c r="B55" s="397" t="s">
        <v>362</v>
      </c>
      <c r="C55" s="362"/>
      <c r="D55" s="374"/>
      <c r="E55" s="374"/>
      <c r="F55" s="374"/>
      <c r="G55" s="374"/>
      <c r="H55" s="374"/>
      <c r="I55" s="362"/>
      <c r="J55" s="388"/>
      <c r="K55" s="387"/>
      <c r="L55" s="362"/>
      <c r="M55" s="362"/>
      <c r="N55" s="388"/>
      <c r="O55" s="388"/>
      <c r="P55" s="390"/>
      <c r="Q55" s="270"/>
      <c r="R55" s="303"/>
      <c r="S55" s="304"/>
    </row>
    <row r="56" spans="1:19" s="287" customFormat="1" ht="31.5">
      <c r="A56" s="360"/>
      <c r="B56" s="398" t="s">
        <v>342</v>
      </c>
      <c r="C56" s="362">
        <f>'[59]MN 30.4'!D15</f>
        <v>6796000000</v>
      </c>
      <c r="D56" s="374"/>
      <c r="E56" s="374"/>
      <c r="F56" s="374"/>
      <c r="G56" s="374"/>
      <c r="H56" s="374"/>
      <c r="I56" s="362"/>
      <c r="J56" s="388"/>
      <c r="K56" s="387"/>
      <c r="L56" s="362"/>
      <c r="M56" s="362">
        <f>'[59]MN 30.4'!H15</f>
        <v>3723903048</v>
      </c>
      <c r="N56" s="388"/>
      <c r="O56" s="378">
        <f t="shared" ref="O56:O64" si="10">C56-M56-N56</f>
        <v>3072096952</v>
      </c>
      <c r="P56" s="390"/>
      <c r="Q56" s="270"/>
      <c r="R56" s="303"/>
      <c r="S56" s="304"/>
    </row>
    <row r="57" spans="1:19" s="287" customFormat="1">
      <c r="A57" s="360"/>
      <c r="B57" s="397" t="s">
        <v>343</v>
      </c>
      <c r="C57" s="362">
        <f>'[59]MN 30.4'!D16</f>
        <v>172800000</v>
      </c>
      <c r="D57" s="374"/>
      <c r="E57" s="374"/>
      <c r="F57" s="374"/>
      <c r="G57" s="374"/>
      <c r="H57" s="374"/>
      <c r="I57" s="362"/>
      <c r="J57" s="386">
        <v>16</v>
      </c>
      <c r="K57" s="387">
        <v>12000000</v>
      </c>
      <c r="L57" s="378">
        <f>J57*K57-(J57*K57*10%)</f>
        <v>172800000</v>
      </c>
      <c r="M57" s="362">
        <f>'[59]MN 30.4'!H16</f>
        <v>79051877</v>
      </c>
      <c r="N57" s="378">
        <f>ROUND((L57-M57)*10%,-3)</f>
        <v>9375000</v>
      </c>
      <c r="O57" s="378">
        <f t="shared" si="10"/>
        <v>84373123</v>
      </c>
      <c r="P57" s="390"/>
      <c r="Q57" s="270">
        <f>N57</f>
        <v>9375000</v>
      </c>
      <c r="R57" s="303"/>
      <c r="S57" s="304"/>
    </row>
    <row r="58" spans="1:19" s="287" customFormat="1">
      <c r="A58" s="360"/>
      <c r="B58" s="397" t="s">
        <v>354</v>
      </c>
      <c r="C58" s="362">
        <f>'[59]MN 30.4'!D17</f>
        <v>80000000</v>
      </c>
      <c r="D58" s="374"/>
      <c r="E58" s="374"/>
      <c r="F58" s="374"/>
      <c r="G58" s="374"/>
      <c r="H58" s="374"/>
      <c r="I58" s="362"/>
      <c r="J58" s="388"/>
      <c r="K58" s="387"/>
      <c r="L58" s="362"/>
      <c r="M58" s="362">
        <f>'[59]MN 30.4'!H17</f>
        <v>40807000</v>
      </c>
      <c r="N58" s="388"/>
      <c r="O58" s="378">
        <f t="shared" si="10"/>
        <v>39193000</v>
      </c>
      <c r="P58" s="390"/>
      <c r="Q58" s="270"/>
      <c r="R58" s="303"/>
      <c r="S58" s="304"/>
    </row>
    <row r="59" spans="1:19" s="287" customFormat="1">
      <c r="A59" s="360"/>
      <c r="B59" s="398" t="s">
        <v>345</v>
      </c>
      <c r="C59" s="362">
        <f>'[59]MN 30.4'!D18</f>
        <v>21000000</v>
      </c>
      <c r="D59" s="374"/>
      <c r="E59" s="374"/>
      <c r="F59" s="374"/>
      <c r="G59" s="374"/>
      <c r="H59" s="374"/>
      <c r="I59" s="362"/>
      <c r="J59" s="388"/>
      <c r="K59" s="387"/>
      <c r="L59" s="362"/>
      <c r="M59" s="362">
        <f>'[59]MN 30.4'!H18</f>
        <v>21000000</v>
      </c>
      <c r="N59" s="388"/>
      <c r="O59" s="378">
        <f t="shared" si="10"/>
        <v>0</v>
      </c>
      <c r="P59" s="390"/>
      <c r="Q59" s="270"/>
      <c r="R59" s="303"/>
      <c r="S59" s="304"/>
    </row>
    <row r="60" spans="1:19" s="287" customFormat="1">
      <c r="A60" s="360"/>
      <c r="B60" s="398" t="s">
        <v>346</v>
      </c>
      <c r="C60" s="362">
        <f>'[59]MN 30.4'!D19</f>
        <v>15000000</v>
      </c>
      <c r="D60" s="374"/>
      <c r="E60" s="374"/>
      <c r="F60" s="374"/>
      <c r="G60" s="374"/>
      <c r="H60" s="374"/>
      <c r="I60" s="362"/>
      <c r="J60" s="388"/>
      <c r="K60" s="387"/>
      <c r="L60" s="362"/>
      <c r="M60" s="362">
        <f>'[59]MN 30.4'!H19</f>
        <v>15000000</v>
      </c>
      <c r="N60" s="388"/>
      <c r="O60" s="378">
        <f t="shared" si="10"/>
        <v>0</v>
      </c>
      <c r="P60" s="390"/>
      <c r="Q60" s="270"/>
      <c r="R60" s="303"/>
      <c r="S60" s="304"/>
    </row>
    <row r="61" spans="1:19" s="287" customFormat="1">
      <c r="A61" s="360"/>
      <c r="B61" s="398" t="s">
        <v>349</v>
      </c>
      <c r="C61" s="362">
        <f>'[59]MN 30.4'!D22</f>
        <v>106750000</v>
      </c>
      <c r="D61" s="374"/>
      <c r="E61" s="374"/>
      <c r="F61" s="374"/>
      <c r="G61" s="374"/>
      <c r="H61" s="374"/>
      <c r="I61" s="362"/>
      <c r="J61" s="388"/>
      <c r="K61" s="387"/>
      <c r="L61" s="362"/>
      <c r="M61" s="362">
        <f>'[59]MN 30.4'!H22</f>
        <v>54750000</v>
      </c>
      <c r="N61" s="388"/>
      <c r="O61" s="378">
        <f t="shared" si="10"/>
        <v>52000000</v>
      </c>
      <c r="P61" s="390"/>
      <c r="Q61" s="270"/>
      <c r="R61" s="303"/>
      <c r="S61" s="304"/>
    </row>
    <row r="62" spans="1:19" s="287" customFormat="1">
      <c r="A62" s="360"/>
      <c r="B62" s="398" t="s">
        <v>350</v>
      </c>
      <c r="C62" s="362">
        <f>'[59]MN 30.4'!D23</f>
        <v>71200000</v>
      </c>
      <c r="D62" s="374"/>
      <c r="E62" s="374"/>
      <c r="F62" s="374"/>
      <c r="G62" s="374"/>
      <c r="H62" s="374"/>
      <c r="I62" s="362"/>
      <c r="J62" s="388"/>
      <c r="K62" s="387"/>
      <c r="L62" s="362"/>
      <c r="M62" s="362">
        <f>'[59]MN 30.4'!H23</f>
        <v>32800000</v>
      </c>
      <c r="N62" s="388"/>
      <c r="O62" s="378">
        <f t="shared" si="10"/>
        <v>38400000</v>
      </c>
      <c r="P62" s="390"/>
      <c r="Q62" s="270"/>
      <c r="R62" s="303"/>
      <c r="S62" s="304"/>
    </row>
    <row r="63" spans="1:19" s="287" customFormat="1">
      <c r="A63" s="360"/>
      <c r="B63" s="399" t="s">
        <v>351</v>
      </c>
      <c r="C63" s="362">
        <f>'[59]MN 30.4'!D24</f>
        <v>36750000</v>
      </c>
      <c r="D63" s="374"/>
      <c r="E63" s="374"/>
      <c r="F63" s="374"/>
      <c r="G63" s="374"/>
      <c r="H63" s="374"/>
      <c r="I63" s="362"/>
      <c r="J63" s="388"/>
      <c r="K63" s="387"/>
      <c r="L63" s="362"/>
      <c r="M63" s="362">
        <f>'[59]MN 30.4'!H24</f>
        <v>36750000</v>
      </c>
      <c r="N63" s="388"/>
      <c r="O63" s="378">
        <f t="shared" si="10"/>
        <v>0</v>
      </c>
      <c r="P63" s="390"/>
      <c r="Q63" s="270"/>
      <c r="R63" s="303"/>
      <c r="S63" s="304"/>
    </row>
    <row r="64" spans="1:19" s="287" customFormat="1" ht="31.5">
      <c r="A64" s="360"/>
      <c r="B64" s="398" t="s">
        <v>352</v>
      </c>
      <c r="C64" s="362">
        <f>'[59]MN 30.4'!D28</f>
        <v>98314000</v>
      </c>
      <c r="D64" s="374"/>
      <c r="E64" s="374"/>
      <c r="F64" s="374"/>
      <c r="G64" s="374"/>
      <c r="H64" s="374"/>
      <c r="I64" s="362"/>
      <c r="J64" s="388"/>
      <c r="K64" s="387"/>
      <c r="L64" s="362"/>
      <c r="M64" s="362">
        <f>'[59]MN 30.4'!H28</f>
        <v>0</v>
      </c>
      <c r="N64" s="388"/>
      <c r="O64" s="378">
        <f t="shared" si="10"/>
        <v>98314000</v>
      </c>
      <c r="P64" s="390"/>
      <c r="Q64" s="270"/>
      <c r="R64" s="303"/>
      <c r="S64" s="304"/>
    </row>
    <row r="65" spans="1:19" s="287" customFormat="1">
      <c r="A65" s="370">
        <v>5</v>
      </c>
      <c r="B65" s="371" t="s">
        <v>363</v>
      </c>
      <c r="C65" s="374">
        <f t="shared" ref="C65:L65" si="11">SUM(C67:C77)</f>
        <v>8820675000</v>
      </c>
      <c r="D65" s="374">
        <f t="shared" si="11"/>
        <v>0</v>
      </c>
      <c r="E65" s="374">
        <f t="shared" si="11"/>
        <v>0</v>
      </c>
      <c r="F65" s="374">
        <f t="shared" si="11"/>
        <v>0</v>
      </c>
      <c r="G65" s="374">
        <f t="shared" si="11"/>
        <v>0</v>
      </c>
      <c r="H65" s="374">
        <f t="shared" si="11"/>
        <v>0</v>
      </c>
      <c r="I65" s="374">
        <f t="shared" si="11"/>
        <v>0</v>
      </c>
      <c r="J65" s="374">
        <f t="shared" si="11"/>
        <v>18</v>
      </c>
      <c r="K65" s="374"/>
      <c r="L65" s="374">
        <f t="shared" si="11"/>
        <v>210600000</v>
      </c>
      <c r="M65" s="374">
        <f>SUM(M67:M77)</f>
        <v>5078891642</v>
      </c>
      <c r="N65" s="374">
        <f>SUM(N67:N77)</f>
        <v>10700000</v>
      </c>
      <c r="O65" s="374">
        <f>SUM(O67:O77)</f>
        <v>3731083358</v>
      </c>
      <c r="P65" s="390"/>
      <c r="Q65" s="270"/>
      <c r="R65" s="303"/>
      <c r="S65" s="304"/>
    </row>
    <row r="66" spans="1:19" s="287" customFormat="1">
      <c r="A66" s="360"/>
      <c r="B66" s="397" t="s">
        <v>364</v>
      </c>
      <c r="C66" s="374"/>
      <c r="D66" s="374"/>
      <c r="E66" s="374"/>
      <c r="F66" s="374"/>
      <c r="G66" s="374"/>
      <c r="H66" s="374"/>
      <c r="I66" s="362"/>
      <c r="J66" s="386"/>
      <c r="K66" s="387"/>
      <c r="L66" s="388"/>
      <c r="M66" s="388"/>
      <c r="N66" s="388"/>
      <c r="O66" s="388"/>
      <c r="P66" s="390"/>
      <c r="Q66" s="270"/>
      <c r="R66" s="303"/>
      <c r="S66" s="304"/>
    </row>
    <row r="67" spans="1:19" s="287" customFormat="1" ht="31.5">
      <c r="A67" s="360"/>
      <c r="B67" s="398" t="s">
        <v>342</v>
      </c>
      <c r="C67" s="362">
        <f>'[59]TH LTT'!D15</f>
        <v>7855828000</v>
      </c>
      <c r="D67" s="374"/>
      <c r="E67" s="374"/>
      <c r="F67" s="374"/>
      <c r="G67" s="374"/>
      <c r="H67" s="374"/>
      <c r="I67" s="362"/>
      <c r="J67" s="388"/>
      <c r="K67" s="387"/>
      <c r="L67" s="362"/>
      <c r="M67" s="362">
        <f>'[59]TH LTT'!H15</f>
        <v>4404826229</v>
      </c>
      <c r="N67" s="388"/>
      <c r="O67" s="378">
        <f t="shared" ref="O67:O77" si="12">C67-M67-N67</f>
        <v>3451001771</v>
      </c>
      <c r="P67" s="390"/>
      <c r="Q67" s="270"/>
      <c r="R67" s="303"/>
      <c r="S67" s="304"/>
    </row>
    <row r="68" spans="1:19" s="287" customFormat="1">
      <c r="A68" s="360"/>
      <c r="B68" s="397" t="s">
        <v>343</v>
      </c>
      <c r="C68" s="362">
        <f>'[59]TH LTT'!D16</f>
        <v>210600000</v>
      </c>
      <c r="D68" s="374"/>
      <c r="E68" s="374"/>
      <c r="F68" s="374"/>
      <c r="G68" s="374"/>
      <c r="H68" s="374"/>
      <c r="I68" s="362"/>
      <c r="J68" s="386">
        <v>18</v>
      </c>
      <c r="K68" s="387">
        <v>13000000</v>
      </c>
      <c r="L68" s="378">
        <f>J68*K68-(J68*K68*10%)</f>
        <v>210600000</v>
      </c>
      <c r="M68" s="362">
        <f>'[59]TH LTT'!H16</f>
        <v>103602937</v>
      </c>
      <c r="N68" s="378">
        <f>ROUND((L68-M68)*10%,-3)</f>
        <v>10700000</v>
      </c>
      <c r="O68" s="378">
        <f t="shared" si="12"/>
        <v>96297063</v>
      </c>
      <c r="P68" s="390"/>
      <c r="Q68" s="270">
        <f>N68</f>
        <v>10700000</v>
      </c>
      <c r="R68" s="303"/>
      <c r="S68" s="304"/>
    </row>
    <row r="69" spans="1:19" s="287" customFormat="1">
      <c r="A69" s="360"/>
      <c r="B69" s="397" t="s">
        <v>354</v>
      </c>
      <c r="C69" s="362">
        <f>'[59]TH LTT'!D17</f>
        <v>68172000</v>
      </c>
      <c r="D69" s="374"/>
      <c r="E69" s="374"/>
      <c r="F69" s="374"/>
      <c r="G69" s="374"/>
      <c r="H69" s="374"/>
      <c r="I69" s="362"/>
      <c r="J69" s="388"/>
      <c r="K69" s="387"/>
      <c r="L69" s="362"/>
      <c r="M69" s="362">
        <f>'[59]TH LTT'!H17</f>
        <v>39767000</v>
      </c>
      <c r="N69" s="388"/>
      <c r="O69" s="378">
        <f t="shared" si="12"/>
        <v>28405000</v>
      </c>
      <c r="P69" s="390"/>
      <c r="Q69" s="270"/>
      <c r="R69" s="303"/>
      <c r="S69" s="304"/>
    </row>
    <row r="70" spans="1:19" s="287" customFormat="1">
      <c r="A70" s="360"/>
      <c r="B70" s="398" t="s">
        <v>345</v>
      </c>
      <c r="C70" s="362">
        <f>'[59]TH LTT'!D18</f>
        <v>19800000</v>
      </c>
      <c r="D70" s="374"/>
      <c r="E70" s="374"/>
      <c r="F70" s="374"/>
      <c r="G70" s="374"/>
      <c r="H70" s="374"/>
      <c r="I70" s="362"/>
      <c r="J70" s="388"/>
      <c r="K70" s="387"/>
      <c r="L70" s="362"/>
      <c r="M70" s="362">
        <f>'[59]TH LTT'!H18</f>
        <v>19800000</v>
      </c>
      <c r="N70" s="388"/>
      <c r="O70" s="378">
        <f t="shared" si="12"/>
        <v>0</v>
      </c>
      <c r="P70" s="390"/>
      <c r="Q70" s="270"/>
      <c r="R70" s="303"/>
      <c r="S70" s="304"/>
    </row>
    <row r="71" spans="1:19" s="287" customFormat="1">
      <c r="A71" s="360"/>
      <c r="B71" s="398" t="s">
        <v>346</v>
      </c>
      <c r="C71" s="362">
        <f>'[59]TH LTT'!D19</f>
        <v>24000000</v>
      </c>
      <c r="D71" s="374"/>
      <c r="E71" s="374"/>
      <c r="F71" s="374"/>
      <c r="G71" s="374"/>
      <c r="H71" s="374"/>
      <c r="I71" s="362"/>
      <c r="J71" s="388"/>
      <c r="K71" s="387"/>
      <c r="L71" s="362"/>
      <c r="M71" s="362">
        <f>'[59]TH LTT'!H19</f>
        <v>24000000</v>
      </c>
      <c r="N71" s="388"/>
      <c r="O71" s="378">
        <f t="shared" si="12"/>
        <v>0</v>
      </c>
      <c r="P71" s="390"/>
      <c r="Q71" s="270"/>
      <c r="R71" s="303"/>
      <c r="S71" s="304"/>
    </row>
    <row r="72" spans="1:19" s="287" customFormat="1" ht="47.25">
      <c r="A72" s="360"/>
      <c r="B72" s="399" t="s">
        <v>348</v>
      </c>
      <c r="C72" s="362">
        <f>'[59]TH LTT'!D21</f>
        <v>69409000</v>
      </c>
      <c r="D72" s="374"/>
      <c r="E72" s="374"/>
      <c r="F72" s="374"/>
      <c r="G72" s="374"/>
      <c r="H72" s="374"/>
      <c r="I72" s="362"/>
      <c r="J72" s="388"/>
      <c r="K72" s="387"/>
      <c r="L72" s="362"/>
      <c r="M72" s="362">
        <f>'[59]TH LTT'!H21</f>
        <v>29746500</v>
      </c>
      <c r="N72" s="388"/>
      <c r="O72" s="378">
        <f t="shared" si="12"/>
        <v>39662500</v>
      </c>
      <c r="P72" s="390"/>
      <c r="Q72" s="270"/>
      <c r="R72" s="303"/>
      <c r="S72" s="304"/>
    </row>
    <row r="73" spans="1:19" s="287" customFormat="1">
      <c r="A73" s="360"/>
      <c r="B73" s="398" t="s">
        <v>349</v>
      </c>
      <c r="C73" s="362">
        <f>'[59]TH LTT'!D22</f>
        <v>0</v>
      </c>
      <c r="D73" s="374"/>
      <c r="E73" s="374"/>
      <c r="F73" s="374"/>
      <c r="G73" s="374"/>
      <c r="H73" s="374"/>
      <c r="I73" s="362"/>
      <c r="J73" s="388"/>
      <c r="K73" s="387"/>
      <c r="L73" s="362"/>
      <c r="M73" s="362"/>
      <c r="N73" s="388"/>
      <c r="O73" s="378">
        <f t="shared" si="12"/>
        <v>0</v>
      </c>
      <c r="P73" s="390"/>
      <c r="Q73" s="270"/>
      <c r="R73" s="303"/>
      <c r="S73" s="304"/>
    </row>
    <row r="74" spans="1:19" s="287" customFormat="1">
      <c r="A74" s="360"/>
      <c r="B74" s="398" t="s">
        <v>350</v>
      </c>
      <c r="C74" s="362">
        <f>'[59]TH LTT'!D23</f>
        <v>0</v>
      </c>
      <c r="D74" s="374"/>
      <c r="E74" s="374"/>
      <c r="F74" s="374"/>
      <c r="G74" s="374"/>
      <c r="H74" s="374"/>
      <c r="I74" s="362"/>
      <c r="J74" s="388"/>
      <c r="K74" s="387"/>
      <c r="L74" s="362"/>
      <c r="M74" s="362"/>
      <c r="N74" s="388"/>
      <c r="O74" s="378">
        <f t="shared" si="12"/>
        <v>0</v>
      </c>
      <c r="P74" s="390"/>
      <c r="Q74" s="270"/>
      <c r="R74" s="303"/>
      <c r="S74" s="304"/>
    </row>
    <row r="75" spans="1:19" s="287" customFormat="1">
      <c r="A75" s="360"/>
      <c r="B75" s="399" t="s">
        <v>365</v>
      </c>
      <c r="C75" s="362">
        <f>'[59]TH LTT'!D24</f>
        <v>157279000</v>
      </c>
      <c r="D75" s="374"/>
      <c r="E75" s="374"/>
      <c r="F75" s="374"/>
      <c r="G75" s="374"/>
      <c r="H75" s="374"/>
      <c r="I75" s="362"/>
      <c r="J75" s="388"/>
      <c r="K75" s="387"/>
      <c r="L75" s="362"/>
      <c r="M75" s="362">
        <f>'[59]TH LTT'!H24</f>
        <v>157278976</v>
      </c>
      <c r="N75" s="388"/>
      <c r="O75" s="378">
        <f t="shared" si="12"/>
        <v>24</v>
      </c>
      <c r="P75" s="400"/>
      <c r="Q75" s="270"/>
      <c r="R75" s="303"/>
      <c r="S75" s="304"/>
    </row>
    <row r="76" spans="1:19" s="287" customFormat="1">
      <c r="A76" s="360"/>
      <c r="B76" s="399" t="s">
        <v>366</v>
      </c>
      <c r="C76" s="362">
        <f>'[59]TH LTT'!D28</f>
        <v>300000000</v>
      </c>
      <c r="D76" s="374"/>
      <c r="E76" s="374"/>
      <c r="F76" s="374"/>
      <c r="G76" s="374"/>
      <c r="H76" s="374"/>
      <c r="I76" s="362"/>
      <c r="J76" s="388"/>
      <c r="K76" s="387"/>
      <c r="L76" s="362"/>
      <c r="M76" s="362">
        <f>'[59]TH LTT'!H28</f>
        <v>299870000</v>
      </c>
      <c r="N76" s="388"/>
      <c r="O76" s="378">
        <f t="shared" si="12"/>
        <v>130000</v>
      </c>
      <c r="P76" s="396"/>
      <c r="Q76" s="270"/>
      <c r="R76" s="303"/>
      <c r="S76" s="304"/>
    </row>
    <row r="77" spans="1:19" s="287" customFormat="1" ht="31.5">
      <c r="A77" s="360"/>
      <c r="B77" s="398" t="s">
        <v>352</v>
      </c>
      <c r="C77" s="362">
        <f>'[59]TH LTT'!D29</f>
        <v>115587000</v>
      </c>
      <c r="D77" s="374"/>
      <c r="E77" s="374"/>
      <c r="F77" s="374"/>
      <c r="G77" s="374"/>
      <c r="H77" s="374"/>
      <c r="I77" s="362"/>
      <c r="J77" s="388"/>
      <c r="K77" s="387"/>
      <c r="L77" s="362"/>
      <c r="M77" s="362">
        <f>'[59]TH LTT'!H29</f>
        <v>0</v>
      </c>
      <c r="N77" s="388"/>
      <c r="O77" s="378">
        <f t="shared" si="12"/>
        <v>115587000</v>
      </c>
      <c r="P77" s="390"/>
      <c r="Q77" s="270"/>
      <c r="R77" s="303"/>
      <c r="S77" s="304"/>
    </row>
    <row r="78" spans="1:19" s="287" customFormat="1">
      <c r="A78" s="370">
        <v>6</v>
      </c>
      <c r="B78" s="371" t="s">
        <v>367</v>
      </c>
      <c r="C78" s="374">
        <f>SUM(C80:C90)</f>
        <v>9810775500</v>
      </c>
      <c r="D78" s="374">
        <f t="shared" ref="D78:N78" si="13">SUM(D80:D90)</f>
        <v>0</v>
      </c>
      <c r="E78" s="374">
        <f t="shared" si="13"/>
        <v>0</v>
      </c>
      <c r="F78" s="374">
        <f t="shared" si="13"/>
        <v>0</v>
      </c>
      <c r="G78" s="374">
        <f t="shared" si="13"/>
        <v>0</v>
      </c>
      <c r="H78" s="374">
        <f t="shared" si="13"/>
        <v>0</v>
      </c>
      <c r="I78" s="374">
        <f t="shared" si="13"/>
        <v>0</v>
      </c>
      <c r="J78" s="374">
        <f t="shared" si="13"/>
        <v>21</v>
      </c>
      <c r="K78" s="374"/>
      <c r="L78" s="374">
        <f t="shared" si="13"/>
        <v>226800000</v>
      </c>
      <c r="M78" s="374">
        <f t="shared" si="13"/>
        <v>5956000625</v>
      </c>
      <c r="N78" s="374">
        <f t="shared" si="13"/>
        <v>14487000</v>
      </c>
      <c r="O78" s="374">
        <f>SUM(O80:O90)</f>
        <v>3840287875</v>
      </c>
      <c r="P78" s="390"/>
      <c r="Q78" s="270"/>
      <c r="R78" s="303"/>
      <c r="S78" s="304"/>
    </row>
    <row r="79" spans="1:19" s="287" customFormat="1">
      <c r="A79" s="360"/>
      <c r="B79" s="401" t="s">
        <v>368</v>
      </c>
      <c r="C79" s="374"/>
      <c r="D79" s="374"/>
      <c r="E79" s="374"/>
      <c r="F79" s="374"/>
      <c r="G79" s="374"/>
      <c r="H79" s="374"/>
      <c r="I79" s="362"/>
      <c r="J79" s="386"/>
      <c r="K79" s="387"/>
      <c r="L79" s="388"/>
      <c r="M79" s="388"/>
      <c r="N79" s="388"/>
      <c r="O79" s="388"/>
      <c r="P79" s="390"/>
      <c r="Q79" s="270"/>
      <c r="R79" s="303"/>
      <c r="S79" s="304"/>
    </row>
    <row r="80" spans="1:19" s="287" customFormat="1" ht="31.5">
      <c r="A80" s="360"/>
      <c r="B80" s="402" t="s">
        <v>342</v>
      </c>
      <c r="C80" s="362">
        <f>'[59]TH NVT'!D15</f>
        <v>8551000000</v>
      </c>
      <c r="D80" s="374"/>
      <c r="E80" s="374"/>
      <c r="F80" s="374"/>
      <c r="G80" s="374"/>
      <c r="H80" s="374"/>
      <c r="I80" s="362"/>
      <c r="J80" s="388"/>
      <c r="K80" s="387"/>
      <c r="L80" s="388"/>
      <c r="M80" s="388">
        <f>'[59]TH NVT'!H15</f>
        <v>5080034647</v>
      </c>
      <c r="N80" s="388"/>
      <c r="O80" s="378">
        <f t="shared" ref="O80:O90" si="14">C80-M80-N80</f>
        <v>3470965353</v>
      </c>
      <c r="P80" s="390"/>
      <c r="Q80" s="270"/>
      <c r="R80" s="303"/>
      <c r="S80" s="304"/>
    </row>
    <row r="81" spans="1:19" s="287" customFormat="1">
      <c r="A81" s="360"/>
      <c r="B81" s="403" t="s">
        <v>343</v>
      </c>
      <c r="C81" s="362">
        <f>'[59]TH NVT'!D16</f>
        <v>226800000</v>
      </c>
      <c r="D81" s="374"/>
      <c r="E81" s="374"/>
      <c r="F81" s="374"/>
      <c r="G81" s="374"/>
      <c r="H81" s="374"/>
      <c r="I81" s="362"/>
      <c r="J81" s="386">
        <v>21</v>
      </c>
      <c r="K81" s="387">
        <v>12000000</v>
      </c>
      <c r="L81" s="378">
        <f>J81*K81-(J81*K81*10%)</f>
        <v>226800000</v>
      </c>
      <c r="M81" s="388">
        <f>'[59]TH NVT'!H16</f>
        <v>81931703</v>
      </c>
      <c r="N81" s="378">
        <f>ROUND((L81-M81)*10%,-3)</f>
        <v>14487000</v>
      </c>
      <c r="O81" s="378">
        <f t="shared" si="14"/>
        <v>130381297</v>
      </c>
      <c r="P81" s="390"/>
      <c r="Q81" s="270">
        <f>N81</f>
        <v>14487000</v>
      </c>
      <c r="R81" s="303"/>
      <c r="S81" s="304"/>
    </row>
    <row r="82" spans="1:19" s="287" customFormat="1">
      <c r="A82" s="360"/>
      <c r="B82" s="403" t="s">
        <v>354</v>
      </c>
      <c r="C82" s="362">
        <f>'[59]TH NVT'!D17</f>
        <v>83000000</v>
      </c>
      <c r="D82" s="374"/>
      <c r="E82" s="374"/>
      <c r="F82" s="374"/>
      <c r="G82" s="374"/>
      <c r="H82" s="374"/>
      <c r="I82" s="362"/>
      <c r="J82" s="388"/>
      <c r="K82" s="387"/>
      <c r="L82" s="388"/>
      <c r="M82" s="388">
        <f>'[59]TH NVT'!H17</f>
        <v>35084000</v>
      </c>
      <c r="N82" s="388"/>
      <c r="O82" s="378">
        <f t="shared" si="14"/>
        <v>47916000</v>
      </c>
      <c r="P82" s="390"/>
      <c r="Q82" s="270"/>
      <c r="R82" s="303"/>
      <c r="S82" s="304"/>
    </row>
    <row r="83" spans="1:19" s="287" customFormat="1">
      <c r="A83" s="360"/>
      <c r="B83" s="402" t="s">
        <v>345</v>
      </c>
      <c r="C83" s="362">
        <f>'[59]TH NVT'!D18</f>
        <v>19800000</v>
      </c>
      <c r="D83" s="374"/>
      <c r="E83" s="374"/>
      <c r="F83" s="374"/>
      <c r="G83" s="374"/>
      <c r="H83" s="374"/>
      <c r="I83" s="362"/>
      <c r="J83" s="388"/>
      <c r="K83" s="387"/>
      <c r="L83" s="388"/>
      <c r="M83" s="388">
        <f>'[59]TH NVT'!H18</f>
        <v>19800000</v>
      </c>
      <c r="N83" s="388"/>
      <c r="O83" s="378">
        <f t="shared" si="14"/>
        <v>0</v>
      </c>
      <c r="P83" s="396"/>
      <c r="Q83" s="270"/>
      <c r="R83" s="303"/>
      <c r="S83" s="304"/>
    </row>
    <row r="84" spans="1:19" s="287" customFormat="1">
      <c r="A84" s="360"/>
      <c r="B84" s="402" t="s">
        <v>355</v>
      </c>
      <c r="C84" s="362">
        <f>'[59]TH NVT'!D19</f>
        <v>43500000</v>
      </c>
      <c r="D84" s="374"/>
      <c r="E84" s="374"/>
      <c r="F84" s="374"/>
      <c r="G84" s="374"/>
      <c r="H84" s="374"/>
      <c r="I84" s="362"/>
      <c r="J84" s="388"/>
      <c r="K84" s="387"/>
      <c r="L84" s="388"/>
      <c r="M84" s="388">
        <f>'[59]TH NVT'!H19</f>
        <v>43500000</v>
      </c>
      <c r="N84" s="388"/>
      <c r="O84" s="378">
        <f t="shared" si="14"/>
        <v>0</v>
      </c>
      <c r="P84" s="390"/>
      <c r="Q84" s="270"/>
      <c r="R84" s="303"/>
      <c r="S84" s="304"/>
    </row>
    <row r="85" spans="1:19" s="287" customFormat="1" ht="31.5">
      <c r="A85" s="360"/>
      <c r="B85" s="404" t="s">
        <v>347</v>
      </c>
      <c r="C85" s="362">
        <f>'[59]TH NVT'!D20</f>
        <v>0</v>
      </c>
      <c r="D85" s="374"/>
      <c r="E85" s="374"/>
      <c r="F85" s="374"/>
      <c r="G85" s="374"/>
      <c r="H85" s="374"/>
      <c r="I85" s="362"/>
      <c r="J85" s="388"/>
      <c r="K85" s="387"/>
      <c r="L85" s="388"/>
      <c r="M85" s="388">
        <f>'[59]TH NVT'!H20</f>
        <v>0</v>
      </c>
      <c r="N85" s="388"/>
      <c r="O85" s="378">
        <f t="shared" si="14"/>
        <v>0</v>
      </c>
      <c r="P85" s="390"/>
      <c r="Q85" s="270"/>
      <c r="R85" s="303"/>
      <c r="S85" s="304"/>
    </row>
    <row r="86" spans="1:19" s="287" customFormat="1" ht="47.25">
      <c r="A86" s="360"/>
      <c r="B86" s="404" t="s">
        <v>356</v>
      </c>
      <c r="C86" s="362">
        <f>'[59]TH NVT'!D21</f>
        <v>113037500</v>
      </c>
      <c r="D86" s="374"/>
      <c r="E86" s="374"/>
      <c r="F86" s="374"/>
      <c r="G86" s="374"/>
      <c r="H86" s="374"/>
      <c r="I86" s="362"/>
      <c r="J86" s="388"/>
      <c r="K86" s="387"/>
      <c r="L86" s="388"/>
      <c r="M86" s="388">
        <f>'[59]TH NVT'!H21</f>
        <v>49577500</v>
      </c>
      <c r="N86" s="388"/>
      <c r="O86" s="378">
        <f t="shared" si="14"/>
        <v>63460000</v>
      </c>
      <c r="P86" s="390"/>
      <c r="Q86" s="270"/>
      <c r="R86" s="303"/>
      <c r="S86" s="304"/>
    </row>
    <row r="87" spans="1:19" s="287" customFormat="1">
      <c r="A87" s="360"/>
      <c r="B87" s="402" t="s">
        <v>349</v>
      </c>
      <c r="C87" s="362">
        <f>'[59]TH NVT'!D22</f>
        <v>0</v>
      </c>
      <c r="D87" s="374"/>
      <c r="E87" s="374"/>
      <c r="F87" s="374"/>
      <c r="G87" s="374"/>
      <c r="H87" s="374"/>
      <c r="I87" s="362"/>
      <c r="J87" s="388"/>
      <c r="K87" s="387"/>
      <c r="L87" s="388"/>
      <c r="M87" s="388">
        <f>'[59]TH NVT'!H22</f>
        <v>0</v>
      </c>
      <c r="N87" s="388"/>
      <c r="O87" s="378">
        <f t="shared" si="14"/>
        <v>0</v>
      </c>
      <c r="P87" s="390"/>
      <c r="Q87" s="270"/>
      <c r="R87" s="303"/>
      <c r="S87" s="304"/>
    </row>
    <row r="88" spans="1:19" s="287" customFormat="1">
      <c r="A88" s="360"/>
      <c r="B88" s="404" t="s">
        <v>351</v>
      </c>
      <c r="C88" s="362">
        <f>'[59]TH NVT'!D23</f>
        <v>351281000</v>
      </c>
      <c r="D88" s="374"/>
      <c r="E88" s="374"/>
      <c r="F88" s="374"/>
      <c r="G88" s="374"/>
      <c r="H88" s="374"/>
      <c r="I88" s="362"/>
      <c r="J88" s="388"/>
      <c r="K88" s="387"/>
      <c r="L88" s="388"/>
      <c r="M88" s="388">
        <f>'[59]TH NVT'!H23</f>
        <v>346202775</v>
      </c>
      <c r="N88" s="388"/>
      <c r="O88" s="378">
        <f t="shared" si="14"/>
        <v>5078225</v>
      </c>
      <c r="P88" s="390"/>
      <c r="Q88" s="270"/>
      <c r="R88" s="303"/>
      <c r="S88" s="304"/>
    </row>
    <row r="89" spans="1:19" s="287" customFormat="1">
      <c r="A89" s="360"/>
      <c r="B89" s="402" t="s">
        <v>369</v>
      </c>
      <c r="C89" s="362">
        <f>'[59]TH NVT'!D27</f>
        <v>300000000</v>
      </c>
      <c r="D89" s="374"/>
      <c r="E89" s="374"/>
      <c r="F89" s="374"/>
      <c r="G89" s="374"/>
      <c r="H89" s="374"/>
      <c r="I89" s="362"/>
      <c r="J89" s="378"/>
      <c r="K89" s="382"/>
      <c r="L89" s="388"/>
      <c r="M89" s="388">
        <f>'[59]TH NVT'!H27</f>
        <v>299870000</v>
      </c>
      <c r="N89" s="378"/>
      <c r="O89" s="378">
        <f t="shared" si="14"/>
        <v>130000</v>
      </c>
      <c r="P89" s="390"/>
      <c r="Q89" s="270"/>
      <c r="R89" s="303"/>
      <c r="S89" s="304"/>
    </row>
    <row r="90" spans="1:19" s="287" customFormat="1">
      <c r="A90" s="360"/>
      <c r="B90" s="402" t="s">
        <v>357</v>
      </c>
      <c r="C90" s="362">
        <f>'[59]TH NVT'!D28</f>
        <v>122357000</v>
      </c>
      <c r="D90" s="374"/>
      <c r="E90" s="374"/>
      <c r="F90" s="374"/>
      <c r="G90" s="374"/>
      <c r="H90" s="374"/>
      <c r="I90" s="362"/>
      <c r="J90" s="378"/>
      <c r="K90" s="382"/>
      <c r="L90" s="388"/>
      <c r="M90" s="388">
        <f>'[59]TH NVT'!H28</f>
        <v>0</v>
      </c>
      <c r="N90" s="378"/>
      <c r="O90" s="378">
        <f t="shared" si="14"/>
        <v>122357000</v>
      </c>
      <c r="P90" s="390"/>
      <c r="Q90" s="270"/>
      <c r="R90" s="303"/>
      <c r="S90" s="304"/>
    </row>
    <row r="91" spans="1:19" s="287" customFormat="1">
      <c r="A91" s="370">
        <v>7</v>
      </c>
      <c r="B91" s="371" t="s">
        <v>370</v>
      </c>
      <c r="C91" s="374">
        <f>SUM(C93:C102)</f>
        <v>8166037000</v>
      </c>
      <c r="D91" s="374">
        <f t="shared" ref="D91:J91" si="15">SUM(D93:D102)</f>
        <v>0</v>
      </c>
      <c r="E91" s="374">
        <f t="shared" si="15"/>
        <v>0</v>
      </c>
      <c r="F91" s="374">
        <f t="shared" si="15"/>
        <v>0</v>
      </c>
      <c r="G91" s="374">
        <f t="shared" si="15"/>
        <v>0</v>
      </c>
      <c r="H91" s="374">
        <f t="shared" si="15"/>
        <v>0</v>
      </c>
      <c r="I91" s="374">
        <f t="shared" si="15"/>
        <v>0</v>
      </c>
      <c r="J91" s="374">
        <f t="shared" si="15"/>
        <v>18</v>
      </c>
      <c r="K91" s="374"/>
      <c r="L91" s="374">
        <f>SUM(L92:L102)</f>
        <v>210600000</v>
      </c>
      <c r="M91" s="374">
        <f>SUM(M92:M102)</f>
        <v>4839234223</v>
      </c>
      <c r="N91" s="374">
        <f>SUM(N92:N102)</f>
        <v>8628000</v>
      </c>
      <c r="O91" s="374">
        <f>SUM(O92:O102)</f>
        <v>3318174777</v>
      </c>
      <c r="P91" s="390"/>
      <c r="Q91" s="270"/>
      <c r="R91" s="303"/>
      <c r="S91" s="304"/>
    </row>
    <row r="92" spans="1:19" s="287" customFormat="1">
      <c r="A92" s="360"/>
      <c r="B92" s="401" t="s">
        <v>371</v>
      </c>
      <c r="C92" s="374"/>
      <c r="D92" s="374"/>
      <c r="E92" s="374"/>
      <c r="F92" s="374"/>
      <c r="G92" s="374"/>
      <c r="H92" s="374"/>
      <c r="I92" s="362"/>
      <c r="J92" s="386"/>
      <c r="K92" s="387"/>
      <c r="L92" s="388"/>
      <c r="M92" s="388"/>
      <c r="N92" s="388"/>
      <c r="O92" s="388"/>
      <c r="P92" s="390"/>
      <c r="Q92" s="270"/>
      <c r="R92" s="303"/>
      <c r="S92" s="304"/>
    </row>
    <row r="93" spans="1:19" s="287" customFormat="1" ht="31.5">
      <c r="A93" s="360"/>
      <c r="B93" s="405" t="s">
        <v>342</v>
      </c>
      <c r="C93" s="362">
        <f>'[59]TH Ngo May'!D15</f>
        <v>7505000000</v>
      </c>
      <c r="D93" s="374"/>
      <c r="E93" s="374"/>
      <c r="F93" s="374"/>
      <c r="G93" s="374"/>
      <c r="H93" s="374"/>
      <c r="I93" s="362"/>
      <c r="J93" s="388"/>
      <c r="K93" s="387"/>
      <c r="L93" s="388"/>
      <c r="M93" s="388">
        <f>'[59]TH Ngo May'!H15</f>
        <v>4410447223</v>
      </c>
      <c r="N93" s="388"/>
      <c r="O93" s="378">
        <f t="shared" ref="O93:O102" si="16">C93-M93-N93</f>
        <v>3094552777</v>
      </c>
      <c r="P93" s="390"/>
      <c r="Q93" s="270"/>
      <c r="R93" s="303"/>
      <c r="S93" s="304"/>
    </row>
    <row r="94" spans="1:19" s="287" customFormat="1">
      <c r="A94" s="360"/>
      <c r="B94" s="401" t="s">
        <v>343</v>
      </c>
      <c r="C94" s="362">
        <f>'[59]TH Ngo May'!D16</f>
        <v>210600000</v>
      </c>
      <c r="D94" s="374"/>
      <c r="E94" s="374"/>
      <c r="F94" s="374"/>
      <c r="G94" s="374"/>
      <c r="H94" s="374"/>
      <c r="I94" s="362"/>
      <c r="J94" s="386">
        <v>18</v>
      </c>
      <c r="K94" s="387">
        <v>13000000</v>
      </c>
      <c r="L94" s="378">
        <f>J94*K94-(J94*K94*10%)</f>
        <v>210600000</v>
      </c>
      <c r="M94" s="388">
        <f>'[59]TH Ngo May'!H16</f>
        <v>124319000</v>
      </c>
      <c r="N94" s="378">
        <f>ROUND((L94-M94)*10%,-3)</f>
        <v>8628000</v>
      </c>
      <c r="O94" s="378">
        <f t="shared" si="16"/>
        <v>77653000</v>
      </c>
      <c r="P94" s="390"/>
      <c r="Q94" s="270">
        <f>N94</f>
        <v>8628000</v>
      </c>
      <c r="R94" s="303"/>
      <c r="S94" s="304"/>
    </row>
    <row r="95" spans="1:19" s="287" customFormat="1">
      <c r="A95" s="360"/>
      <c r="B95" s="401" t="s">
        <v>354</v>
      </c>
      <c r="C95" s="362">
        <f>'[59]TH Ngo May'!D17</f>
        <v>61000000</v>
      </c>
      <c r="D95" s="374"/>
      <c r="E95" s="374"/>
      <c r="F95" s="374"/>
      <c r="G95" s="374"/>
      <c r="H95" s="374"/>
      <c r="I95" s="362"/>
      <c r="J95" s="388"/>
      <c r="K95" s="387"/>
      <c r="L95" s="388"/>
      <c r="M95" s="388">
        <f>'[59]TH Ngo May'!H17</f>
        <v>29484000</v>
      </c>
      <c r="N95" s="388"/>
      <c r="O95" s="378">
        <f t="shared" si="16"/>
        <v>31516000</v>
      </c>
      <c r="P95" s="390"/>
      <c r="Q95" s="270"/>
      <c r="R95" s="303"/>
      <c r="S95" s="304"/>
    </row>
    <row r="96" spans="1:19" s="287" customFormat="1">
      <c r="A96" s="360"/>
      <c r="B96" s="405" t="s">
        <v>345</v>
      </c>
      <c r="C96" s="362">
        <f>'[59]TH Ngo May'!D18</f>
        <v>19200000</v>
      </c>
      <c r="D96" s="374"/>
      <c r="E96" s="374"/>
      <c r="F96" s="374"/>
      <c r="G96" s="374"/>
      <c r="H96" s="374"/>
      <c r="I96" s="362"/>
      <c r="J96" s="388"/>
      <c r="K96" s="387"/>
      <c r="L96" s="388"/>
      <c r="M96" s="388">
        <f>'[59]TH Ngo May'!H18</f>
        <v>19200000</v>
      </c>
      <c r="N96" s="388"/>
      <c r="O96" s="378">
        <f t="shared" si="16"/>
        <v>0</v>
      </c>
      <c r="P96" s="396"/>
      <c r="Q96" s="270"/>
      <c r="R96" s="303"/>
      <c r="S96" s="304"/>
    </row>
    <row r="97" spans="1:19" s="287" customFormat="1">
      <c r="A97" s="360"/>
      <c r="B97" s="405" t="s">
        <v>355</v>
      </c>
      <c r="C97" s="362">
        <f>'[59]TH Ngo May'!D19</f>
        <v>13500000</v>
      </c>
      <c r="D97" s="374"/>
      <c r="E97" s="374"/>
      <c r="F97" s="374"/>
      <c r="G97" s="374"/>
      <c r="H97" s="374"/>
      <c r="I97" s="362"/>
      <c r="J97" s="388"/>
      <c r="K97" s="387"/>
      <c r="L97" s="388"/>
      <c r="M97" s="388">
        <f>'[59]TH Ngo May'!H19</f>
        <v>13500000</v>
      </c>
      <c r="N97" s="388"/>
      <c r="O97" s="378">
        <f t="shared" si="16"/>
        <v>0</v>
      </c>
      <c r="P97" s="390"/>
      <c r="Q97" s="270"/>
      <c r="R97" s="303"/>
      <c r="S97" s="304"/>
    </row>
    <row r="98" spans="1:19" s="287" customFormat="1" ht="31.5">
      <c r="A98" s="360"/>
      <c r="B98" s="406" t="s">
        <v>347</v>
      </c>
      <c r="C98" s="362">
        <f>'[59]TH Ngo May'!D20</f>
        <v>0</v>
      </c>
      <c r="D98" s="374"/>
      <c r="E98" s="374"/>
      <c r="F98" s="374"/>
      <c r="G98" s="374"/>
      <c r="H98" s="374"/>
      <c r="I98" s="362"/>
      <c r="J98" s="388"/>
      <c r="K98" s="387"/>
      <c r="L98" s="388"/>
      <c r="M98" s="388">
        <f>'[59]TH Ngo May'!H20</f>
        <v>0</v>
      </c>
      <c r="N98" s="388"/>
      <c r="O98" s="378">
        <f t="shared" si="16"/>
        <v>0</v>
      </c>
      <c r="P98" s="390"/>
      <c r="Q98" s="270"/>
      <c r="R98" s="303"/>
      <c r="S98" s="304"/>
    </row>
    <row r="99" spans="1:19" s="287" customFormat="1" ht="47.25">
      <c r="A99" s="360"/>
      <c r="B99" s="406" t="s">
        <v>356</v>
      </c>
      <c r="C99" s="362">
        <f>'[59]TH Ngo May'!D21</f>
        <v>0</v>
      </c>
      <c r="D99" s="374"/>
      <c r="E99" s="374"/>
      <c r="F99" s="374"/>
      <c r="G99" s="374"/>
      <c r="H99" s="374"/>
      <c r="I99" s="362"/>
      <c r="J99" s="388"/>
      <c r="K99" s="387"/>
      <c r="L99" s="388"/>
      <c r="M99" s="388">
        <f>'[59]TH Ngo May'!H21</f>
        <v>0</v>
      </c>
      <c r="N99" s="388"/>
      <c r="O99" s="378">
        <f t="shared" si="16"/>
        <v>0</v>
      </c>
      <c r="P99" s="390"/>
      <c r="Q99" s="270"/>
      <c r="R99" s="303"/>
      <c r="S99" s="304"/>
    </row>
    <row r="100" spans="1:19" s="287" customFormat="1">
      <c r="A100" s="360"/>
      <c r="B100" s="405" t="s">
        <v>349</v>
      </c>
      <c r="C100" s="362">
        <f>'[59]TH Ngo May'!D22</f>
        <v>0</v>
      </c>
      <c r="D100" s="374"/>
      <c r="E100" s="374"/>
      <c r="F100" s="374"/>
      <c r="G100" s="374"/>
      <c r="H100" s="374"/>
      <c r="I100" s="362"/>
      <c r="J100" s="388"/>
      <c r="K100" s="387"/>
      <c r="L100" s="388"/>
      <c r="M100" s="388">
        <f>'[59]TH Ngo May'!H22</f>
        <v>0</v>
      </c>
      <c r="N100" s="388"/>
      <c r="O100" s="378">
        <f t="shared" si="16"/>
        <v>0</v>
      </c>
      <c r="P100" s="390"/>
      <c r="Q100" s="270"/>
      <c r="R100" s="303"/>
      <c r="S100" s="304"/>
    </row>
    <row r="101" spans="1:19" s="287" customFormat="1">
      <c r="A101" s="360"/>
      <c r="B101" s="406" t="s">
        <v>351</v>
      </c>
      <c r="C101" s="362">
        <f>'[59]TH Ngo May'!D23</f>
        <v>242284000</v>
      </c>
      <c r="D101" s="374"/>
      <c r="E101" s="374"/>
      <c r="F101" s="374"/>
      <c r="G101" s="374"/>
      <c r="H101" s="374"/>
      <c r="I101" s="362"/>
      <c r="J101" s="388"/>
      <c r="K101" s="387"/>
      <c r="L101" s="388"/>
      <c r="M101" s="388">
        <f>'[59]TH Ngo May'!H23</f>
        <v>242284000</v>
      </c>
      <c r="N101" s="388"/>
      <c r="O101" s="378">
        <f t="shared" si="16"/>
        <v>0</v>
      </c>
      <c r="P101" s="390"/>
      <c r="Q101" s="270"/>
      <c r="R101" s="303"/>
      <c r="S101" s="304"/>
    </row>
    <row r="102" spans="1:19" s="287" customFormat="1">
      <c r="A102" s="360"/>
      <c r="B102" s="405" t="s">
        <v>357</v>
      </c>
      <c r="C102" s="362">
        <f>'[59]TH Ngo May'!D27</f>
        <v>114453000</v>
      </c>
      <c r="D102" s="374"/>
      <c r="E102" s="374"/>
      <c r="F102" s="374"/>
      <c r="G102" s="374"/>
      <c r="H102" s="374"/>
      <c r="I102" s="362"/>
      <c r="J102" s="378"/>
      <c r="K102" s="382"/>
      <c r="L102" s="388"/>
      <c r="M102" s="388">
        <f>'[59]TH Ngo May'!H27</f>
        <v>0</v>
      </c>
      <c r="N102" s="378"/>
      <c r="O102" s="378">
        <f t="shared" si="16"/>
        <v>114453000</v>
      </c>
      <c r="P102" s="390"/>
      <c r="Q102" s="270"/>
      <c r="R102" s="303"/>
      <c r="S102" s="304"/>
    </row>
    <row r="103" spans="1:19" s="287" customFormat="1">
      <c r="A103" s="370">
        <v>8</v>
      </c>
      <c r="B103" s="371" t="s">
        <v>372</v>
      </c>
      <c r="C103" s="374">
        <f>SUM(C105:C114)</f>
        <v>13086518000</v>
      </c>
      <c r="D103" s="374">
        <f t="shared" ref="D103:O103" si="17">SUM(D105:D114)</f>
        <v>0</v>
      </c>
      <c r="E103" s="374">
        <f t="shared" si="17"/>
        <v>0</v>
      </c>
      <c r="F103" s="374">
        <f t="shared" si="17"/>
        <v>0</v>
      </c>
      <c r="G103" s="374">
        <f t="shared" si="17"/>
        <v>0</v>
      </c>
      <c r="H103" s="374">
        <f t="shared" si="17"/>
        <v>0</v>
      </c>
      <c r="I103" s="374">
        <f t="shared" si="17"/>
        <v>0</v>
      </c>
      <c r="J103" s="374">
        <f t="shared" si="17"/>
        <v>30</v>
      </c>
      <c r="K103" s="374"/>
      <c r="L103" s="374">
        <f t="shared" si="17"/>
        <v>297000000</v>
      </c>
      <c r="M103" s="374">
        <f t="shared" si="17"/>
        <v>7877704806</v>
      </c>
      <c r="N103" s="374">
        <f t="shared" si="17"/>
        <v>4000000</v>
      </c>
      <c r="O103" s="374">
        <f t="shared" si="17"/>
        <v>5204813194</v>
      </c>
      <c r="P103" s="390"/>
      <c r="Q103" s="270"/>
      <c r="R103" s="303"/>
      <c r="S103" s="304"/>
    </row>
    <row r="104" spans="1:19" s="287" customFormat="1">
      <c r="A104" s="360"/>
      <c r="B104" s="401" t="s">
        <v>373</v>
      </c>
      <c r="C104" s="374"/>
      <c r="D104" s="374"/>
      <c r="E104" s="374"/>
      <c r="F104" s="374"/>
      <c r="G104" s="374"/>
      <c r="H104" s="374"/>
      <c r="I104" s="362"/>
      <c r="J104" s="386"/>
      <c r="K104" s="387"/>
      <c r="L104" s="388"/>
      <c r="M104" s="388"/>
      <c r="N104" s="388"/>
      <c r="O104" s="388"/>
      <c r="P104" s="390"/>
      <c r="Q104" s="270"/>
      <c r="R104" s="303"/>
      <c r="S104" s="304"/>
    </row>
    <row r="105" spans="1:19" s="287" customFormat="1" ht="31.5">
      <c r="A105" s="360"/>
      <c r="B105" s="405" t="s">
        <v>342</v>
      </c>
      <c r="C105" s="362">
        <f>'[59]TH TQT'!D15</f>
        <v>12073450000</v>
      </c>
      <c r="D105" s="374"/>
      <c r="E105" s="374"/>
      <c r="F105" s="374"/>
      <c r="G105" s="374"/>
      <c r="H105" s="374"/>
      <c r="I105" s="362"/>
      <c r="J105" s="388"/>
      <c r="K105" s="387"/>
      <c r="L105" s="388"/>
      <c r="M105" s="388">
        <f>'[59]TH TQT'!H15</f>
        <v>7129957306</v>
      </c>
      <c r="N105" s="388"/>
      <c r="O105" s="378">
        <f t="shared" ref="O105:O114" si="18">C105-M105-N105</f>
        <v>4943492694</v>
      </c>
      <c r="P105" s="390"/>
      <c r="Q105" s="270"/>
      <c r="R105" s="303"/>
      <c r="S105" s="304"/>
    </row>
    <row r="106" spans="1:19" s="287" customFormat="1">
      <c r="A106" s="360"/>
      <c r="B106" s="401" t="s">
        <v>343</v>
      </c>
      <c r="C106" s="362">
        <f>'[59]TH TQT'!D16</f>
        <v>297000000</v>
      </c>
      <c r="D106" s="374"/>
      <c r="E106" s="374"/>
      <c r="F106" s="374"/>
      <c r="G106" s="374"/>
      <c r="H106" s="374"/>
      <c r="I106" s="362"/>
      <c r="J106" s="386">
        <v>30</v>
      </c>
      <c r="K106" s="387">
        <v>11000000</v>
      </c>
      <c r="L106" s="378">
        <f>J106*K106-(J106*K106*10%)</f>
        <v>297000000</v>
      </c>
      <c r="M106" s="388">
        <f>'[59]TH TQT'!H16</f>
        <v>257000000</v>
      </c>
      <c r="N106" s="378">
        <f>ROUND((L106-M106)*10%,-3)</f>
        <v>4000000</v>
      </c>
      <c r="O106" s="378">
        <f t="shared" si="18"/>
        <v>36000000</v>
      </c>
      <c r="P106" s="390"/>
      <c r="Q106" s="270">
        <f>N106</f>
        <v>4000000</v>
      </c>
      <c r="R106" s="303"/>
      <c r="S106" s="304"/>
    </row>
    <row r="107" spans="1:19" s="287" customFormat="1">
      <c r="A107" s="360"/>
      <c r="B107" s="401" t="s">
        <v>354</v>
      </c>
      <c r="C107" s="362">
        <f>'[59]TH TQT'!D17</f>
        <v>82000000</v>
      </c>
      <c r="D107" s="374"/>
      <c r="E107" s="374"/>
      <c r="F107" s="374"/>
      <c r="G107" s="374"/>
      <c r="H107" s="374"/>
      <c r="I107" s="362"/>
      <c r="J107" s="388"/>
      <c r="K107" s="387"/>
      <c r="L107" s="388"/>
      <c r="M107" s="388">
        <f>'[59]TH TQT'!H17</f>
        <v>44178000</v>
      </c>
      <c r="N107" s="388"/>
      <c r="O107" s="378">
        <f t="shared" si="18"/>
        <v>37822000</v>
      </c>
      <c r="P107" s="390"/>
      <c r="Q107" s="270"/>
      <c r="R107" s="303"/>
      <c r="S107" s="304"/>
    </row>
    <row r="108" spans="1:19" s="287" customFormat="1">
      <c r="A108" s="360"/>
      <c r="B108" s="405" t="s">
        <v>345</v>
      </c>
      <c r="C108" s="362">
        <f>'[59]TH TQT'!D18</f>
        <v>28200000</v>
      </c>
      <c r="D108" s="374"/>
      <c r="E108" s="374"/>
      <c r="F108" s="374"/>
      <c r="G108" s="374"/>
      <c r="H108" s="374"/>
      <c r="I108" s="362"/>
      <c r="J108" s="388"/>
      <c r="K108" s="387"/>
      <c r="L108" s="388"/>
      <c r="M108" s="388">
        <f>'[59]TH TQT'!H18</f>
        <v>28200000</v>
      </c>
      <c r="N108" s="388"/>
      <c r="O108" s="378">
        <f t="shared" si="18"/>
        <v>0</v>
      </c>
      <c r="P108" s="396"/>
      <c r="Q108" s="270"/>
      <c r="R108" s="303"/>
      <c r="S108" s="304"/>
    </row>
    <row r="109" spans="1:19" s="287" customFormat="1">
      <c r="A109" s="360"/>
      <c r="B109" s="405" t="s">
        <v>346</v>
      </c>
      <c r="C109" s="362">
        <f>'[59]TH TQT'!D19</f>
        <v>50250000</v>
      </c>
      <c r="D109" s="374"/>
      <c r="E109" s="374"/>
      <c r="F109" s="374"/>
      <c r="G109" s="374"/>
      <c r="H109" s="374"/>
      <c r="I109" s="362"/>
      <c r="J109" s="388"/>
      <c r="K109" s="387"/>
      <c r="L109" s="388"/>
      <c r="M109" s="388">
        <f>'[59]TH TQT'!H19</f>
        <v>50250000</v>
      </c>
      <c r="N109" s="388"/>
      <c r="O109" s="378">
        <f t="shared" si="18"/>
        <v>0</v>
      </c>
      <c r="P109" s="390"/>
      <c r="Q109" s="270"/>
      <c r="R109" s="303"/>
      <c r="S109" s="304"/>
    </row>
    <row r="110" spans="1:19" s="287" customFormat="1" ht="31.5">
      <c r="A110" s="360"/>
      <c r="B110" s="406" t="s">
        <v>347</v>
      </c>
      <c r="C110" s="362">
        <f>'[59]TH TQT'!D20</f>
        <v>0</v>
      </c>
      <c r="D110" s="374"/>
      <c r="E110" s="374"/>
      <c r="F110" s="374"/>
      <c r="G110" s="374"/>
      <c r="H110" s="374"/>
      <c r="I110" s="362"/>
      <c r="J110" s="388"/>
      <c r="K110" s="387"/>
      <c r="L110" s="388"/>
      <c r="M110" s="388">
        <f>'[59]TH TQT'!H20</f>
        <v>0</v>
      </c>
      <c r="N110" s="388"/>
      <c r="O110" s="378">
        <f t="shared" si="18"/>
        <v>0</v>
      </c>
      <c r="P110" s="390"/>
      <c r="Q110" s="270"/>
      <c r="R110" s="303"/>
      <c r="S110" s="304"/>
    </row>
    <row r="111" spans="1:19" s="287" customFormat="1" ht="47.25">
      <c r="A111" s="360"/>
      <c r="B111" s="406" t="s">
        <v>348</v>
      </c>
      <c r="C111" s="362">
        <f>'[59]TH TQT'!D21</f>
        <v>17848000</v>
      </c>
      <c r="D111" s="374"/>
      <c r="E111" s="374"/>
      <c r="F111" s="374"/>
      <c r="G111" s="374"/>
      <c r="H111" s="374"/>
      <c r="I111" s="362"/>
      <c r="J111" s="388"/>
      <c r="K111" s="387"/>
      <c r="L111" s="388"/>
      <c r="M111" s="388">
        <f>'[59]TH TQT'!H21</f>
        <v>9915500</v>
      </c>
      <c r="N111" s="388"/>
      <c r="O111" s="378">
        <f t="shared" si="18"/>
        <v>7932500</v>
      </c>
      <c r="P111" s="390"/>
      <c r="Q111" s="270"/>
      <c r="R111" s="303"/>
      <c r="S111" s="304"/>
    </row>
    <row r="112" spans="1:19" s="287" customFormat="1">
      <c r="A112" s="360"/>
      <c r="B112" s="406" t="s">
        <v>365</v>
      </c>
      <c r="C112" s="362">
        <f>'[59]TH TQT'!D24</f>
        <v>58334000</v>
      </c>
      <c r="D112" s="374"/>
      <c r="E112" s="374"/>
      <c r="F112" s="374"/>
      <c r="G112" s="374"/>
      <c r="H112" s="374"/>
      <c r="I112" s="362"/>
      <c r="J112" s="388"/>
      <c r="K112" s="387"/>
      <c r="L112" s="388"/>
      <c r="M112" s="388">
        <f>'[59]TH TQT'!H24</f>
        <v>58334000</v>
      </c>
      <c r="N112" s="388"/>
      <c r="O112" s="378">
        <f t="shared" si="18"/>
        <v>0</v>
      </c>
      <c r="P112" s="390"/>
      <c r="Q112" s="270"/>
      <c r="R112" s="303"/>
      <c r="S112" s="304"/>
    </row>
    <row r="113" spans="1:19" s="287" customFormat="1">
      <c r="A113" s="360"/>
      <c r="B113" s="406" t="s">
        <v>366</v>
      </c>
      <c r="C113" s="362">
        <f>'[59]TH TQT'!D28</f>
        <v>300000000</v>
      </c>
      <c r="D113" s="374"/>
      <c r="E113" s="374"/>
      <c r="F113" s="374"/>
      <c r="G113" s="374"/>
      <c r="H113" s="374"/>
      <c r="I113" s="362"/>
      <c r="J113" s="388"/>
      <c r="K113" s="387"/>
      <c r="L113" s="388"/>
      <c r="M113" s="388">
        <f>'[59]TH TQT'!H28</f>
        <v>299870000</v>
      </c>
      <c r="N113" s="388"/>
      <c r="O113" s="378">
        <f t="shared" si="18"/>
        <v>130000</v>
      </c>
      <c r="P113" s="390"/>
      <c r="Q113" s="270"/>
      <c r="R113" s="303"/>
      <c r="S113" s="304"/>
    </row>
    <row r="114" spans="1:19" s="287" customFormat="1" ht="31.5">
      <c r="A114" s="360"/>
      <c r="B114" s="405" t="s">
        <v>352</v>
      </c>
      <c r="C114" s="362">
        <f>'[59]TH TQT'!D29</f>
        <v>179436000</v>
      </c>
      <c r="D114" s="374"/>
      <c r="E114" s="374"/>
      <c r="F114" s="374"/>
      <c r="G114" s="374"/>
      <c r="H114" s="374"/>
      <c r="I114" s="362"/>
      <c r="J114" s="378"/>
      <c r="K114" s="382"/>
      <c r="L114" s="388"/>
      <c r="M114" s="388">
        <f>'[59]TH TQT'!H29</f>
        <v>0</v>
      </c>
      <c r="N114" s="378"/>
      <c r="O114" s="378">
        <f t="shared" si="18"/>
        <v>179436000</v>
      </c>
      <c r="P114" s="390"/>
      <c r="Q114" s="270"/>
      <c r="R114" s="303"/>
      <c r="S114" s="304"/>
    </row>
    <row r="115" spans="1:19" s="287" customFormat="1">
      <c r="A115" s="370">
        <v>9</v>
      </c>
      <c r="B115" s="371" t="s">
        <v>204</v>
      </c>
      <c r="C115" s="374">
        <f>SUM(C117:C127)</f>
        <v>11338207500</v>
      </c>
      <c r="D115" s="374">
        <f t="shared" ref="D115:O115" si="19">SUM(D117:D127)</f>
        <v>0</v>
      </c>
      <c r="E115" s="374">
        <f t="shared" si="19"/>
        <v>0</v>
      </c>
      <c r="F115" s="374">
        <f t="shared" si="19"/>
        <v>0</v>
      </c>
      <c r="G115" s="374">
        <f t="shared" si="19"/>
        <v>0</v>
      </c>
      <c r="H115" s="374">
        <f t="shared" si="19"/>
        <v>0</v>
      </c>
      <c r="I115" s="374">
        <f t="shared" si="19"/>
        <v>0</v>
      </c>
      <c r="J115" s="374">
        <f t="shared" si="19"/>
        <v>25</v>
      </c>
      <c r="K115" s="374"/>
      <c r="L115" s="374">
        <f t="shared" si="19"/>
        <v>270000000</v>
      </c>
      <c r="M115" s="374">
        <f t="shared" si="19"/>
        <v>6730084811</v>
      </c>
      <c r="N115" s="374">
        <f t="shared" si="19"/>
        <v>10356000</v>
      </c>
      <c r="O115" s="374">
        <f t="shared" si="19"/>
        <v>4597766689</v>
      </c>
      <c r="P115" s="390"/>
      <c r="Q115" s="270"/>
      <c r="R115" s="303"/>
      <c r="S115" s="304"/>
    </row>
    <row r="116" spans="1:19" s="287" customFormat="1">
      <c r="A116" s="360"/>
      <c r="B116" s="401" t="s">
        <v>374</v>
      </c>
      <c r="C116" s="374"/>
      <c r="D116" s="374"/>
      <c r="E116" s="374"/>
      <c r="F116" s="374"/>
      <c r="G116" s="374"/>
      <c r="H116" s="374"/>
      <c r="I116" s="362"/>
      <c r="J116" s="388"/>
      <c r="K116" s="387"/>
      <c r="L116" s="388"/>
      <c r="M116" s="388"/>
      <c r="N116" s="388"/>
      <c r="O116" s="388"/>
      <c r="P116" s="390"/>
      <c r="Q116" s="270"/>
      <c r="R116" s="303"/>
      <c r="S116" s="304"/>
    </row>
    <row r="117" spans="1:19" s="287" customFormat="1" ht="31.5">
      <c r="A117" s="360"/>
      <c r="B117" s="405" t="s">
        <v>342</v>
      </c>
      <c r="C117" s="362">
        <f>'[59]TH VTS'!D15</f>
        <v>9936000000</v>
      </c>
      <c r="D117" s="374"/>
      <c r="E117" s="374"/>
      <c r="F117" s="374"/>
      <c r="G117" s="374"/>
      <c r="H117" s="374"/>
      <c r="I117" s="362"/>
      <c r="J117" s="388"/>
      <c r="K117" s="387"/>
      <c r="L117" s="388"/>
      <c r="M117" s="388">
        <f>'[59]TH VTS'!H15</f>
        <v>5689970056</v>
      </c>
      <c r="N117" s="388"/>
      <c r="O117" s="378">
        <f t="shared" ref="O117:O127" si="20">C117-M117-N117</f>
        <v>4246029944</v>
      </c>
      <c r="P117" s="390"/>
      <c r="Q117" s="270"/>
      <c r="R117" s="303"/>
      <c r="S117" s="304"/>
    </row>
    <row r="118" spans="1:19" s="287" customFormat="1">
      <c r="A118" s="360"/>
      <c r="B118" s="401" t="s">
        <v>343</v>
      </c>
      <c r="C118" s="362">
        <f>'[59]TH VTS'!D16</f>
        <v>270000000</v>
      </c>
      <c r="D118" s="374"/>
      <c r="E118" s="374"/>
      <c r="F118" s="374"/>
      <c r="G118" s="374"/>
      <c r="H118" s="374"/>
      <c r="I118" s="362"/>
      <c r="J118" s="388">
        <v>25</v>
      </c>
      <c r="K118" s="387">
        <v>12000000</v>
      </c>
      <c r="L118" s="378">
        <f>J118*K118-(J118*K118*10%)</f>
        <v>270000000</v>
      </c>
      <c r="M118" s="388">
        <f>'[59]TH VTS'!H16</f>
        <v>166440005</v>
      </c>
      <c r="N118" s="378">
        <f>ROUND((L118-M118)*10%,-3)</f>
        <v>10356000</v>
      </c>
      <c r="O118" s="378">
        <f t="shared" si="20"/>
        <v>93203995</v>
      </c>
      <c r="P118" s="390"/>
      <c r="Q118" s="270">
        <f>N118</f>
        <v>10356000</v>
      </c>
      <c r="R118" s="303"/>
      <c r="S118" s="304"/>
    </row>
    <row r="119" spans="1:19" s="287" customFormat="1">
      <c r="A119" s="360"/>
      <c r="B119" s="401" t="s">
        <v>354</v>
      </c>
      <c r="C119" s="362">
        <f>'[59]TH VTS'!D17</f>
        <v>100000000</v>
      </c>
      <c r="D119" s="374"/>
      <c r="E119" s="374"/>
      <c r="F119" s="374"/>
      <c r="G119" s="374"/>
      <c r="H119" s="374"/>
      <c r="I119" s="362"/>
      <c r="J119" s="388"/>
      <c r="K119" s="387"/>
      <c r="L119" s="388"/>
      <c r="M119" s="388">
        <f>'[59]TH VTS'!H17</f>
        <v>58353750</v>
      </c>
      <c r="N119" s="388"/>
      <c r="O119" s="378">
        <f t="shared" si="20"/>
        <v>41646250</v>
      </c>
      <c r="P119" s="390"/>
      <c r="Q119" s="270"/>
      <c r="R119" s="303"/>
      <c r="S119" s="304"/>
    </row>
    <row r="120" spans="1:19" s="287" customFormat="1">
      <c r="A120" s="360"/>
      <c r="B120" s="405" t="s">
        <v>345</v>
      </c>
      <c r="C120" s="362">
        <f>'[59]TH VTS'!D18</f>
        <v>22200000</v>
      </c>
      <c r="D120" s="374"/>
      <c r="E120" s="374"/>
      <c r="F120" s="374"/>
      <c r="G120" s="374"/>
      <c r="H120" s="374"/>
      <c r="I120" s="362"/>
      <c r="J120" s="388"/>
      <c r="K120" s="387"/>
      <c r="L120" s="388"/>
      <c r="M120" s="388">
        <f>'[59]TH VTS'!H18</f>
        <v>22200000</v>
      </c>
      <c r="N120" s="388"/>
      <c r="O120" s="378">
        <f t="shared" si="20"/>
        <v>0</v>
      </c>
      <c r="P120" s="396"/>
      <c r="Q120" s="270"/>
      <c r="R120" s="303"/>
      <c r="S120" s="304"/>
    </row>
    <row r="121" spans="1:19" s="287" customFormat="1">
      <c r="A121" s="360"/>
      <c r="B121" s="405" t="s">
        <v>346</v>
      </c>
      <c r="C121" s="362">
        <f>'[59]TH VTS'!D19</f>
        <v>43650000</v>
      </c>
      <c r="D121" s="374"/>
      <c r="E121" s="374"/>
      <c r="F121" s="374"/>
      <c r="G121" s="374"/>
      <c r="H121" s="374"/>
      <c r="I121" s="362"/>
      <c r="J121" s="388"/>
      <c r="K121" s="387"/>
      <c r="L121" s="388"/>
      <c r="M121" s="388">
        <f>'[59]TH VTS'!H19</f>
        <v>43650000</v>
      </c>
      <c r="N121" s="388"/>
      <c r="O121" s="378">
        <f t="shared" si="20"/>
        <v>0</v>
      </c>
      <c r="P121" s="390"/>
      <c r="Q121" s="270"/>
      <c r="R121" s="303"/>
      <c r="S121" s="304"/>
    </row>
    <row r="122" spans="1:19" s="287" customFormat="1" ht="31.5">
      <c r="A122" s="360"/>
      <c r="B122" s="406" t="s">
        <v>347</v>
      </c>
      <c r="C122" s="362">
        <f>'[59]TH VTS'!D20</f>
        <v>0</v>
      </c>
      <c r="D122" s="374"/>
      <c r="E122" s="374"/>
      <c r="F122" s="374"/>
      <c r="G122" s="374"/>
      <c r="H122" s="374"/>
      <c r="I122" s="362"/>
      <c r="J122" s="388"/>
      <c r="K122" s="387"/>
      <c r="L122" s="388"/>
      <c r="M122" s="388">
        <f>'[59]TH VTS'!H20</f>
        <v>0</v>
      </c>
      <c r="N122" s="388"/>
      <c r="O122" s="378">
        <f t="shared" si="20"/>
        <v>0</v>
      </c>
      <c r="P122" s="390"/>
      <c r="Q122" s="270"/>
      <c r="R122" s="303"/>
      <c r="S122" s="304"/>
    </row>
    <row r="123" spans="1:19" s="287" customFormat="1" ht="47.25">
      <c r="A123" s="360"/>
      <c r="B123" s="406" t="s">
        <v>348</v>
      </c>
      <c r="C123" s="362">
        <f>'[59]TH VTS'!D21</f>
        <v>43628500</v>
      </c>
      <c r="D123" s="374"/>
      <c r="E123" s="374"/>
      <c r="F123" s="374"/>
      <c r="G123" s="374"/>
      <c r="H123" s="374"/>
      <c r="I123" s="362"/>
      <c r="J123" s="388"/>
      <c r="K123" s="387"/>
      <c r="L123" s="388"/>
      <c r="M123" s="388">
        <f>'[59]TH VTS'!H21</f>
        <v>19831000</v>
      </c>
      <c r="N123" s="388"/>
      <c r="O123" s="378">
        <f t="shared" si="20"/>
        <v>23797500</v>
      </c>
      <c r="P123" s="390"/>
      <c r="Q123" s="270"/>
      <c r="R123" s="303"/>
      <c r="S123" s="304"/>
    </row>
    <row r="124" spans="1:19" s="287" customFormat="1">
      <c r="A124" s="360"/>
      <c r="B124" s="405" t="s">
        <v>349</v>
      </c>
      <c r="C124" s="362">
        <f>'[59]TH VTS'!D22</f>
        <v>0</v>
      </c>
      <c r="D124" s="374"/>
      <c r="E124" s="374"/>
      <c r="F124" s="374"/>
      <c r="G124" s="374"/>
      <c r="H124" s="374"/>
      <c r="I124" s="362"/>
      <c r="J124" s="388"/>
      <c r="K124" s="387"/>
      <c r="L124" s="388"/>
      <c r="M124" s="388">
        <f>'[59]TH VTS'!H22</f>
        <v>0</v>
      </c>
      <c r="N124" s="388"/>
      <c r="O124" s="378">
        <f t="shared" si="20"/>
        <v>0</v>
      </c>
      <c r="P124" s="390"/>
      <c r="Q124" s="270"/>
      <c r="R124" s="303"/>
      <c r="S124" s="304"/>
    </row>
    <row r="125" spans="1:19" s="287" customFormat="1">
      <c r="A125" s="360"/>
      <c r="B125" s="406" t="s">
        <v>351</v>
      </c>
      <c r="C125" s="362">
        <f>'[59]TH VTS'!D23</f>
        <v>775270000</v>
      </c>
      <c r="D125" s="374"/>
      <c r="E125" s="374"/>
      <c r="F125" s="374"/>
      <c r="G125" s="374"/>
      <c r="H125" s="374"/>
      <c r="I125" s="362"/>
      <c r="J125" s="388"/>
      <c r="K125" s="387"/>
      <c r="L125" s="388"/>
      <c r="M125" s="388">
        <f>'[59]TH VTS'!H23</f>
        <v>729640000</v>
      </c>
      <c r="N125" s="388"/>
      <c r="O125" s="378">
        <f t="shared" si="20"/>
        <v>45630000</v>
      </c>
      <c r="P125" s="390"/>
      <c r="Q125" s="270"/>
      <c r="R125" s="303"/>
      <c r="S125" s="304"/>
    </row>
    <row r="126" spans="1:19" s="287" customFormat="1" ht="31.5">
      <c r="A126" s="360"/>
      <c r="B126" s="405" t="s">
        <v>352</v>
      </c>
      <c r="C126" s="362">
        <f>'[59]TH VTS'!D27</f>
        <v>147159000</v>
      </c>
      <c r="D126" s="374"/>
      <c r="E126" s="374"/>
      <c r="F126" s="374"/>
      <c r="G126" s="374"/>
      <c r="H126" s="374"/>
      <c r="I126" s="362"/>
      <c r="J126" s="378"/>
      <c r="K126" s="382"/>
      <c r="L126" s="388"/>
      <c r="M126" s="388">
        <f>'[59]TH VTS'!H27</f>
        <v>0</v>
      </c>
      <c r="N126" s="378"/>
      <c r="O126" s="378">
        <f t="shared" si="20"/>
        <v>147159000</v>
      </c>
      <c r="P126" s="390"/>
      <c r="Q126" s="270"/>
      <c r="R126" s="303"/>
      <c r="S126" s="304"/>
    </row>
    <row r="127" spans="1:19" s="287" customFormat="1">
      <c r="A127" s="360"/>
      <c r="B127" s="405" t="s">
        <v>375</v>
      </c>
      <c r="C127" s="362">
        <f>'[59]TH VTS'!D28</f>
        <v>300000</v>
      </c>
      <c r="D127" s="374"/>
      <c r="E127" s="374"/>
      <c r="F127" s="374"/>
      <c r="G127" s="374"/>
      <c r="H127" s="374"/>
      <c r="I127" s="362"/>
      <c r="J127" s="378"/>
      <c r="K127" s="382"/>
      <c r="L127" s="388"/>
      <c r="M127" s="388">
        <f>'[59]TH VTS'!H28</f>
        <v>0</v>
      </c>
      <c r="N127" s="378"/>
      <c r="O127" s="378">
        <f t="shared" si="20"/>
        <v>300000</v>
      </c>
      <c r="P127" s="390"/>
      <c r="Q127" s="270"/>
      <c r="R127" s="303"/>
      <c r="S127" s="304"/>
    </row>
    <row r="128" spans="1:19" s="287" customFormat="1">
      <c r="A128" s="370">
        <v>10</v>
      </c>
      <c r="B128" s="371" t="s">
        <v>262</v>
      </c>
      <c r="C128" s="374">
        <f>SUM(C130:C139)</f>
        <v>6927039000</v>
      </c>
      <c r="D128" s="374">
        <f t="shared" ref="D128:O128" si="21">SUM(D130:D139)</f>
        <v>0</v>
      </c>
      <c r="E128" s="374">
        <f t="shared" si="21"/>
        <v>0</v>
      </c>
      <c r="F128" s="374">
        <f t="shared" si="21"/>
        <v>0</v>
      </c>
      <c r="G128" s="374">
        <f t="shared" si="21"/>
        <v>0</v>
      </c>
      <c r="H128" s="374">
        <f t="shared" si="21"/>
        <v>0</v>
      </c>
      <c r="I128" s="374">
        <f t="shared" si="21"/>
        <v>0</v>
      </c>
      <c r="J128" s="374">
        <f t="shared" si="21"/>
        <v>11</v>
      </c>
      <c r="K128" s="374"/>
      <c r="L128" s="374">
        <f t="shared" si="21"/>
        <v>158400000</v>
      </c>
      <c r="M128" s="374">
        <f t="shared" si="21"/>
        <v>3872782313</v>
      </c>
      <c r="N128" s="374">
        <f t="shared" si="21"/>
        <v>10546000</v>
      </c>
      <c r="O128" s="374">
        <f t="shared" si="21"/>
        <v>3043710687</v>
      </c>
      <c r="P128" s="390"/>
      <c r="Q128" s="270"/>
      <c r="R128" s="303"/>
      <c r="S128" s="304"/>
    </row>
    <row r="129" spans="1:19" s="287" customFormat="1">
      <c r="A129" s="360"/>
      <c r="B129" s="401" t="s">
        <v>374</v>
      </c>
      <c r="C129" s="374"/>
      <c r="D129" s="374"/>
      <c r="E129" s="374"/>
      <c r="F129" s="374"/>
      <c r="G129" s="374"/>
      <c r="H129" s="374"/>
      <c r="I129" s="362"/>
      <c r="J129" s="386"/>
      <c r="K129" s="387"/>
      <c r="L129" s="388"/>
      <c r="M129" s="388"/>
      <c r="N129" s="388"/>
      <c r="O129" s="388"/>
      <c r="P129" s="390"/>
      <c r="Q129" s="270"/>
      <c r="R129" s="303"/>
      <c r="S129" s="304"/>
    </row>
    <row r="130" spans="1:19" s="287" customFormat="1" ht="31.5">
      <c r="A130" s="360"/>
      <c r="B130" s="405" t="s">
        <v>342</v>
      </c>
      <c r="C130" s="362">
        <f>'[59]THCS NBK'!D15</f>
        <v>6144000000</v>
      </c>
      <c r="D130" s="374"/>
      <c r="E130" s="374"/>
      <c r="F130" s="374"/>
      <c r="G130" s="374"/>
      <c r="H130" s="374"/>
      <c r="I130" s="362"/>
      <c r="J130" s="388"/>
      <c r="K130" s="387"/>
      <c r="L130" s="388"/>
      <c r="M130" s="388">
        <f>'[59]THCS NBK'!H15</f>
        <v>3499594853</v>
      </c>
      <c r="N130" s="388"/>
      <c r="O130" s="378">
        <f t="shared" ref="O130:O139" si="22">C130-M130-N130</f>
        <v>2644405147</v>
      </c>
      <c r="P130" s="390"/>
      <c r="Q130" s="270"/>
      <c r="R130" s="303"/>
      <c r="S130" s="304"/>
    </row>
    <row r="131" spans="1:19" s="287" customFormat="1">
      <c r="A131" s="360"/>
      <c r="B131" s="401" t="s">
        <v>343</v>
      </c>
      <c r="C131" s="362">
        <f>'[59]THCS NBK'!D16</f>
        <v>158400000</v>
      </c>
      <c r="D131" s="374"/>
      <c r="E131" s="374"/>
      <c r="F131" s="374"/>
      <c r="G131" s="374"/>
      <c r="H131" s="374"/>
      <c r="I131" s="362"/>
      <c r="J131" s="386">
        <v>11</v>
      </c>
      <c r="K131" s="387">
        <v>16000000</v>
      </c>
      <c r="L131" s="378">
        <f>J131*K131-(J131*K131*10%)</f>
        <v>158400000</v>
      </c>
      <c r="M131" s="388">
        <f>'[59]THCS NBK'!H16</f>
        <v>52944553</v>
      </c>
      <c r="N131" s="378">
        <f>ROUND((L131-M131)*10%,-3)</f>
        <v>10546000</v>
      </c>
      <c r="O131" s="378">
        <f t="shared" si="22"/>
        <v>94909447</v>
      </c>
      <c r="P131" s="390"/>
      <c r="Q131" s="270">
        <f>N131</f>
        <v>10546000</v>
      </c>
      <c r="R131" s="303"/>
      <c r="S131" s="304"/>
    </row>
    <row r="132" spans="1:19" s="287" customFormat="1">
      <c r="A132" s="360"/>
      <c r="B132" s="401" t="s">
        <v>354</v>
      </c>
      <c r="C132" s="362">
        <f>'[59]THCS NBK'!D17</f>
        <v>96000000</v>
      </c>
      <c r="D132" s="374"/>
      <c r="E132" s="374"/>
      <c r="F132" s="374"/>
      <c r="G132" s="374"/>
      <c r="H132" s="374"/>
      <c r="I132" s="362"/>
      <c r="J132" s="388"/>
      <c r="K132" s="387"/>
      <c r="L132" s="388"/>
      <c r="M132" s="388">
        <f>'[59]THCS NBK'!H17</f>
        <v>55932500</v>
      </c>
      <c r="N132" s="388"/>
      <c r="O132" s="378">
        <f t="shared" si="22"/>
        <v>40067500</v>
      </c>
      <c r="P132" s="390"/>
      <c r="Q132" s="270"/>
      <c r="R132" s="303"/>
      <c r="S132" s="304"/>
    </row>
    <row r="133" spans="1:19" s="287" customFormat="1">
      <c r="A133" s="360"/>
      <c r="B133" s="405" t="s">
        <v>345</v>
      </c>
      <c r="C133" s="362">
        <f>'[59]THCS NBK'!D18</f>
        <v>16800000</v>
      </c>
      <c r="D133" s="374"/>
      <c r="E133" s="374"/>
      <c r="F133" s="374"/>
      <c r="G133" s="374"/>
      <c r="H133" s="374"/>
      <c r="I133" s="362"/>
      <c r="J133" s="388"/>
      <c r="K133" s="387"/>
      <c r="L133" s="388"/>
      <c r="M133" s="388">
        <f>'[59]THCS NBK'!H18</f>
        <v>16800000</v>
      </c>
      <c r="N133" s="388"/>
      <c r="O133" s="378">
        <f t="shared" si="22"/>
        <v>0</v>
      </c>
      <c r="P133" s="396"/>
      <c r="Q133" s="270"/>
      <c r="R133" s="303"/>
      <c r="S133" s="304"/>
    </row>
    <row r="134" spans="1:19" s="287" customFormat="1">
      <c r="A134" s="360"/>
      <c r="B134" s="405" t="s">
        <v>346</v>
      </c>
      <c r="C134" s="362">
        <f>'[59]THCS NBK'!D19</f>
        <v>21000000</v>
      </c>
      <c r="D134" s="374"/>
      <c r="E134" s="374"/>
      <c r="F134" s="374"/>
      <c r="G134" s="374"/>
      <c r="H134" s="374"/>
      <c r="I134" s="362"/>
      <c r="J134" s="388"/>
      <c r="K134" s="387"/>
      <c r="L134" s="388"/>
      <c r="M134" s="388">
        <f>'[59]THCS NBK'!H19</f>
        <v>21000000</v>
      </c>
      <c r="N134" s="388"/>
      <c r="O134" s="378">
        <f t="shared" si="22"/>
        <v>0</v>
      </c>
      <c r="P134" s="390"/>
      <c r="Q134" s="270"/>
      <c r="R134" s="303"/>
      <c r="S134" s="304"/>
    </row>
    <row r="135" spans="1:19" s="287" customFormat="1" ht="31.5">
      <c r="A135" s="360"/>
      <c r="B135" s="406" t="s">
        <v>347</v>
      </c>
      <c r="C135" s="362">
        <f>'[59]THCS NBK'!D20</f>
        <v>0</v>
      </c>
      <c r="D135" s="374"/>
      <c r="E135" s="374"/>
      <c r="F135" s="374"/>
      <c r="G135" s="374"/>
      <c r="H135" s="374"/>
      <c r="I135" s="362"/>
      <c r="J135" s="388"/>
      <c r="K135" s="387"/>
      <c r="L135" s="388"/>
      <c r="M135" s="388">
        <f>'[59]THCS NBK'!H20</f>
        <v>0</v>
      </c>
      <c r="N135" s="388"/>
      <c r="O135" s="378">
        <f t="shared" si="22"/>
        <v>0</v>
      </c>
      <c r="P135" s="390"/>
      <c r="Q135" s="270"/>
      <c r="R135" s="303"/>
      <c r="S135" s="304"/>
    </row>
    <row r="136" spans="1:19" s="287" customFormat="1" ht="47.25">
      <c r="A136" s="360"/>
      <c r="B136" s="406" t="s">
        <v>348</v>
      </c>
      <c r="C136" s="362">
        <f>'[59]THCS NBK'!D21</f>
        <v>194345000</v>
      </c>
      <c r="D136" s="374"/>
      <c r="E136" s="374"/>
      <c r="F136" s="374"/>
      <c r="G136" s="374"/>
      <c r="H136" s="374"/>
      <c r="I136" s="362"/>
      <c r="J136" s="388"/>
      <c r="K136" s="387"/>
      <c r="L136" s="388"/>
      <c r="M136" s="388">
        <f>'[59]THCS NBK'!H21</f>
        <v>99155000</v>
      </c>
      <c r="N136" s="388"/>
      <c r="O136" s="378">
        <f t="shared" si="22"/>
        <v>95190000</v>
      </c>
      <c r="P136" s="390"/>
      <c r="Q136" s="270"/>
      <c r="R136" s="303"/>
      <c r="S136" s="304"/>
    </row>
    <row r="137" spans="1:19" s="287" customFormat="1">
      <c r="A137" s="360"/>
      <c r="B137" s="405" t="s">
        <v>349</v>
      </c>
      <c r="C137" s="362">
        <f>'[59]THCS NBK'!D22</f>
        <v>80018000</v>
      </c>
      <c r="D137" s="374"/>
      <c r="E137" s="374"/>
      <c r="F137" s="374"/>
      <c r="G137" s="374"/>
      <c r="H137" s="374"/>
      <c r="I137" s="362"/>
      <c r="J137" s="388"/>
      <c r="K137" s="387"/>
      <c r="L137" s="388"/>
      <c r="M137" s="388">
        <f>'[59]THCS NBK'!H22</f>
        <v>12570000</v>
      </c>
      <c r="N137" s="388"/>
      <c r="O137" s="378">
        <f t="shared" si="22"/>
        <v>67448000</v>
      </c>
      <c r="P137" s="390"/>
      <c r="Q137" s="270"/>
      <c r="R137" s="303"/>
      <c r="S137" s="304"/>
    </row>
    <row r="138" spans="1:19" s="287" customFormat="1">
      <c r="A138" s="360"/>
      <c r="B138" s="406" t="s">
        <v>351</v>
      </c>
      <c r="C138" s="362">
        <f>'[59]THCS NBK'!D23</f>
        <v>114786000</v>
      </c>
      <c r="D138" s="374"/>
      <c r="E138" s="374"/>
      <c r="F138" s="374"/>
      <c r="G138" s="374"/>
      <c r="H138" s="374"/>
      <c r="I138" s="362"/>
      <c r="J138" s="388"/>
      <c r="K138" s="387"/>
      <c r="L138" s="388"/>
      <c r="M138" s="388">
        <f>'[59]THCS NBK'!H23</f>
        <v>114785407</v>
      </c>
      <c r="N138" s="388"/>
      <c r="O138" s="378">
        <f t="shared" si="22"/>
        <v>593</v>
      </c>
      <c r="P138" s="390"/>
      <c r="Q138" s="270"/>
      <c r="R138" s="303"/>
      <c r="S138" s="304"/>
    </row>
    <row r="139" spans="1:19" s="287" customFormat="1" ht="31.5">
      <c r="A139" s="360"/>
      <c r="B139" s="405" t="s">
        <v>352</v>
      </c>
      <c r="C139" s="362">
        <f>'[59]THCS NBK'!D27</f>
        <v>101690000</v>
      </c>
      <c r="D139" s="374"/>
      <c r="E139" s="374"/>
      <c r="F139" s="374"/>
      <c r="G139" s="374"/>
      <c r="H139" s="374"/>
      <c r="I139" s="362"/>
      <c r="J139" s="378"/>
      <c r="K139" s="382"/>
      <c r="L139" s="388"/>
      <c r="M139" s="388">
        <f>'[59]THCS NBK'!H27</f>
        <v>0</v>
      </c>
      <c r="N139" s="378"/>
      <c r="O139" s="378">
        <f t="shared" si="22"/>
        <v>101690000</v>
      </c>
      <c r="P139" s="390"/>
      <c r="Q139" s="270"/>
      <c r="R139" s="303"/>
      <c r="S139" s="304"/>
    </row>
    <row r="140" spans="1:19" s="287" customFormat="1">
      <c r="A140" s="370">
        <v>11</v>
      </c>
      <c r="B140" s="371" t="s">
        <v>167</v>
      </c>
      <c r="C140" s="374">
        <f>SUM(C142:C152)</f>
        <v>9016946000</v>
      </c>
      <c r="D140" s="374">
        <f t="shared" ref="D140:O140" si="23">SUM(D142:D152)</f>
        <v>0</v>
      </c>
      <c r="E140" s="374">
        <f t="shared" si="23"/>
        <v>0</v>
      </c>
      <c r="F140" s="374">
        <f t="shared" si="23"/>
        <v>0</v>
      </c>
      <c r="G140" s="374">
        <f t="shared" si="23"/>
        <v>0</v>
      </c>
      <c r="H140" s="374">
        <f t="shared" si="23"/>
        <v>0</v>
      </c>
      <c r="I140" s="374">
        <f t="shared" si="23"/>
        <v>0</v>
      </c>
      <c r="J140" s="374">
        <f t="shared" si="23"/>
        <v>15</v>
      </c>
      <c r="K140" s="374"/>
      <c r="L140" s="374">
        <f t="shared" si="23"/>
        <v>216000000</v>
      </c>
      <c r="M140" s="374">
        <f t="shared" si="23"/>
        <v>5235311012</v>
      </c>
      <c r="N140" s="368">
        <f t="shared" si="23"/>
        <v>5000000</v>
      </c>
      <c r="O140" s="368">
        <f t="shared" si="23"/>
        <v>3776634988</v>
      </c>
      <c r="P140" s="390"/>
      <c r="Q140" s="270"/>
      <c r="R140" s="303"/>
      <c r="S140" s="304"/>
    </row>
    <row r="141" spans="1:19" s="287" customFormat="1">
      <c r="A141" s="360"/>
      <c r="B141" s="401" t="s">
        <v>376</v>
      </c>
      <c r="C141" s="374"/>
      <c r="D141" s="374"/>
      <c r="E141" s="374"/>
      <c r="F141" s="374"/>
      <c r="G141" s="374"/>
      <c r="H141" s="374"/>
      <c r="I141" s="362"/>
      <c r="J141" s="386"/>
      <c r="K141" s="387"/>
      <c r="L141" s="388"/>
      <c r="M141" s="388"/>
      <c r="N141" s="388"/>
      <c r="O141" s="388"/>
      <c r="P141" s="390"/>
      <c r="Q141" s="270"/>
      <c r="R141" s="303"/>
      <c r="S141" s="304"/>
    </row>
    <row r="142" spans="1:19" s="287" customFormat="1" ht="31.5">
      <c r="A142" s="360"/>
      <c r="B142" s="405" t="s">
        <v>342</v>
      </c>
      <c r="C142" s="362">
        <f>'[59]THCS PBC'!D15</f>
        <v>7982310000</v>
      </c>
      <c r="D142" s="374"/>
      <c r="E142" s="374"/>
      <c r="F142" s="374"/>
      <c r="G142" s="374"/>
      <c r="H142" s="374"/>
      <c r="I142" s="362"/>
      <c r="J142" s="388"/>
      <c r="K142" s="387"/>
      <c r="L142" s="388"/>
      <c r="M142" s="388">
        <f>'[59]THCS PBC'!H15</f>
        <v>4550590184</v>
      </c>
      <c r="N142" s="388"/>
      <c r="O142" s="378">
        <f>C142-M142-N142</f>
        <v>3431719816</v>
      </c>
      <c r="P142" s="390"/>
      <c r="Q142" s="270"/>
      <c r="R142" s="303"/>
      <c r="S142" s="304"/>
    </row>
    <row r="143" spans="1:19" s="287" customFormat="1">
      <c r="A143" s="360"/>
      <c r="B143" s="401" t="s">
        <v>343</v>
      </c>
      <c r="C143" s="362">
        <f>'[59]THCS PBC'!D16</f>
        <v>216000000</v>
      </c>
      <c r="D143" s="374"/>
      <c r="E143" s="374"/>
      <c r="F143" s="374"/>
      <c r="G143" s="374"/>
      <c r="H143" s="374"/>
      <c r="I143" s="362"/>
      <c r="J143" s="386">
        <v>15</v>
      </c>
      <c r="K143" s="387">
        <v>16000000</v>
      </c>
      <c r="L143" s="378">
        <f>J143*K143-(J143*K143*10%)</f>
        <v>216000000</v>
      </c>
      <c r="M143" s="388">
        <f>'[59]THCS PBC'!H16</f>
        <v>166000000</v>
      </c>
      <c r="N143" s="378">
        <f>ROUND((L143-M143)*10%,-3)</f>
        <v>5000000</v>
      </c>
      <c r="O143" s="378">
        <f>C143-M143-N143</f>
        <v>45000000</v>
      </c>
      <c r="P143" s="390"/>
      <c r="Q143" s="270">
        <f>N143</f>
        <v>5000000</v>
      </c>
      <c r="R143" s="303"/>
      <c r="S143" s="304"/>
    </row>
    <row r="144" spans="1:19" s="287" customFormat="1">
      <c r="A144" s="360"/>
      <c r="B144" s="401" t="s">
        <v>354</v>
      </c>
      <c r="C144" s="362">
        <f>'[59]THCS PBC'!D17</f>
        <v>66690000</v>
      </c>
      <c r="D144" s="374"/>
      <c r="E144" s="374"/>
      <c r="F144" s="374"/>
      <c r="G144" s="374"/>
      <c r="H144" s="374"/>
      <c r="I144" s="362"/>
      <c r="J144" s="388"/>
      <c r="K144" s="387"/>
      <c r="L144" s="388"/>
      <c r="M144" s="388">
        <f>'[59]THCS PBC'!H17</f>
        <v>44460000</v>
      </c>
      <c r="N144" s="388"/>
      <c r="O144" s="378">
        <f t="shared" ref="O144:O152" si="24">C144-M144-N144</f>
        <v>22230000</v>
      </c>
      <c r="P144" s="390"/>
      <c r="Q144" s="270"/>
      <c r="R144" s="303"/>
      <c r="S144" s="304"/>
    </row>
    <row r="145" spans="1:19" s="287" customFormat="1">
      <c r="A145" s="360"/>
      <c r="B145" s="405" t="s">
        <v>345</v>
      </c>
      <c r="C145" s="362">
        <f>'[59]THCS PBC'!D18</f>
        <v>21000000</v>
      </c>
      <c r="D145" s="374"/>
      <c r="E145" s="374"/>
      <c r="F145" s="374"/>
      <c r="G145" s="374"/>
      <c r="H145" s="374"/>
      <c r="I145" s="362"/>
      <c r="J145" s="388"/>
      <c r="K145" s="387"/>
      <c r="L145" s="388"/>
      <c r="M145" s="388">
        <f>'[59]THCS PBC'!H18</f>
        <v>20400000</v>
      </c>
      <c r="N145" s="388"/>
      <c r="O145" s="378">
        <f t="shared" si="24"/>
        <v>600000</v>
      </c>
      <c r="P145" s="396"/>
      <c r="Q145" s="270"/>
      <c r="R145" s="303"/>
      <c r="S145" s="304"/>
    </row>
    <row r="146" spans="1:19" s="287" customFormat="1">
      <c r="A146" s="360"/>
      <c r="B146" s="405" t="s">
        <v>346</v>
      </c>
      <c r="C146" s="362">
        <f>'[59]THCS PBC'!D19</f>
        <v>22350000</v>
      </c>
      <c r="D146" s="374"/>
      <c r="E146" s="374"/>
      <c r="F146" s="374"/>
      <c r="G146" s="374"/>
      <c r="H146" s="374"/>
      <c r="I146" s="362"/>
      <c r="J146" s="388"/>
      <c r="K146" s="387"/>
      <c r="L146" s="388"/>
      <c r="M146" s="388">
        <f>'[59]THCS PBC'!H19</f>
        <v>22350000</v>
      </c>
      <c r="N146" s="388"/>
      <c r="O146" s="378">
        <f t="shared" si="24"/>
        <v>0</v>
      </c>
      <c r="P146" s="390"/>
      <c r="Q146" s="270"/>
      <c r="R146" s="303"/>
      <c r="S146" s="304"/>
    </row>
    <row r="147" spans="1:19" s="287" customFormat="1" ht="31.5">
      <c r="A147" s="360"/>
      <c r="B147" s="406" t="s">
        <v>347</v>
      </c>
      <c r="C147" s="362">
        <f>'[59]THCS PBC'!D20</f>
        <v>0</v>
      </c>
      <c r="D147" s="374"/>
      <c r="E147" s="374"/>
      <c r="F147" s="374"/>
      <c r="G147" s="374"/>
      <c r="H147" s="374"/>
      <c r="I147" s="362"/>
      <c r="J147" s="388"/>
      <c r="K147" s="387"/>
      <c r="L147" s="388"/>
      <c r="M147" s="388">
        <f>'[59]THCS PBC'!H20</f>
        <v>0</v>
      </c>
      <c r="N147" s="388"/>
      <c r="O147" s="378">
        <f t="shared" si="24"/>
        <v>0</v>
      </c>
      <c r="P147" s="390"/>
      <c r="Q147" s="270"/>
      <c r="R147" s="303"/>
      <c r="S147" s="304"/>
    </row>
    <row r="148" spans="1:19" s="287" customFormat="1" ht="47.25">
      <c r="A148" s="360"/>
      <c r="B148" s="406" t="s">
        <v>348</v>
      </c>
      <c r="C148" s="362">
        <f>'[59]THCS PBC'!D21</f>
        <v>53543000</v>
      </c>
      <c r="D148" s="374"/>
      <c r="E148" s="374"/>
      <c r="F148" s="374"/>
      <c r="G148" s="374"/>
      <c r="H148" s="374"/>
      <c r="I148" s="362"/>
      <c r="J148" s="388"/>
      <c r="K148" s="387"/>
      <c r="L148" s="388"/>
      <c r="M148" s="388">
        <f>'[59]THCS PBC'!H21</f>
        <v>0</v>
      </c>
      <c r="N148" s="388"/>
      <c r="O148" s="378">
        <f t="shared" si="24"/>
        <v>53543000</v>
      </c>
      <c r="P148" s="390"/>
      <c r="Q148" s="270"/>
      <c r="R148" s="303"/>
      <c r="S148" s="304"/>
    </row>
    <row r="149" spans="1:19" s="287" customFormat="1">
      <c r="A149" s="360"/>
      <c r="B149" s="405" t="s">
        <v>349</v>
      </c>
      <c r="C149" s="362">
        <f>'[59]THCS PBC'!D22</f>
        <v>94416000</v>
      </c>
      <c r="D149" s="374"/>
      <c r="E149" s="374"/>
      <c r="F149" s="374"/>
      <c r="G149" s="374"/>
      <c r="H149" s="374"/>
      <c r="I149" s="362"/>
      <c r="J149" s="388"/>
      <c r="K149" s="387"/>
      <c r="L149" s="388"/>
      <c r="M149" s="388">
        <f>'[59]THCS PBC'!H22</f>
        <v>0</v>
      </c>
      <c r="N149" s="388"/>
      <c r="O149" s="378">
        <f t="shared" si="24"/>
        <v>94416000</v>
      </c>
      <c r="P149" s="390"/>
      <c r="Q149" s="270"/>
      <c r="R149" s="303"/>
      <c r="S149" s="304"/>
    </row>
    <row r="150" spans="1:19" s="287" customFormat="1">
      <c r="A150" s="360"/>
      <c r="B150" s="405" t="s">
        <v>350</v>
      </c>
      <c r="C150" s="362">
        <f>'[59]THCS PBC'!D23</f>
        <v>0</v>
      </c>
      <c r="D150" s="374"/>
      <c r="E150" s="374"/>
      <c r="F150" s="374"/>
      <c r="G150" s="374"/>
      <c r="H150" s="374"/>
      <c r="I150" s="362"/>
      <c r="J150" s="388"/>
      <c r="K150" s="387"/>
      <c r="L150" s="388"/>
      <c r="M150" s="388">
        <f>'[59]THCS PBC'!H23</f>
        <v>0</v>
      </c>
      <c r="N150" s="388"/>
      <c r="O150" s="378">
        <f t="shared" si="24"/>
        <v>0</v>
      </c>
      <c r="P150" s="390"/>
      <c r="Q150" s="270"/>
      <c r="R150" s="303"/>
      <c r="S150" s="304"/>
    </row>
    <row r="151" spans="1:19" s="287" customFormat="1">
      <c r="A151" s="360"/>
      <c r="B151" s="406" t="s">
        <v>365</v>
      </c>
      <c r="C151" s="362">
        <f>'[59]THCS PBC'!D24</f>
        <v>431511000</v>
      </c>
      <c r="D151" s="374"/>
      <c r="E151" s="374"/>
      <c r="F151" s="374"/>
      <c r="G151" s="374"/>
      <c r="H151" s="374"/>
      <c r="I151" s="362"/>
      <c r="J151" s="378"/>
      <c r="K151" s="382"/>
      <c r="L151" s="388"/>
      <c r="M151" s="388">
        <f>'[59]THCS PBC'!H24</f>
        <v>431510828</v>
      </c>
      <c r="N151" s="378"/>
      <c r="O151" s="378">
        <f t="shared" si="24"/>
        <v>172</v>
      </c>
      <c r="P151" s="390"/>
      <c r="Q151" s="270"/>
      <c r="R151" s="303"/>
      <c r="S151" s="304"/>
    </row>
    <row r="152" spans="1:19" s="287" customFormat="1">
      <c r="A152" s="360"/>
      <c r="B152" s="405" t="s">
        <v>357</v>
      </c>
      <c r="C152" s="362">
        <f>'[59]THCS PBC'!D29</f>
        <v>129126000</v>
      </c>
      <c r="D152" s="374"/>
      <c r="E152" s="374"/>
      <c r="F152" s="374"/>
      <c r="G152" s="374"/>
      <c r="H152" s="374"/>
      <c r="I152" s="362"/>
      <c r="J152" s="378"/>
      <c r="K152" s="382"/>
      <c r="L152" s="388"/>
      <c r="M152" s="388">
        <f>'[59]THCS PBC'!H29</f>
        <v>0</v>
      </c>
      <c r="N152" s="378"/>
      <c r="O152" s="378">
        <f t="shared" si="24"/>
        <v>129126000</v>
      </c>
      <c r="P152" s="390"/>
      <c r="Q152" s="270"/>
      <c r="R152" s="303"/>
      <c r="S152" s="304"/>
    </row>
    <row r="153" spans="1:19" s="287" customFormat="1">
      <c r="A153" s="370">
        <v>12</v>
      </c>
      <c r="B153" s="371" t="s">
        <v>263</v>
      </c>
      <c r="C153" s="374">
        <f>SUM(C155:C166)</f>
        <v>7813132000</v>
      </c>
      <c r="D153" s="374">
        <f t="shared" ref="D153:O153" si="25">SUM(D155:D166)</f>
        <v>0</v>
      </c>
      <c r="E153" s="374">
        <f t="shared" si="25"/>
        <v>0</v>
      </c>
      <c r="F153" s="374">
        <f t="shared" si="25"/>
        <v>0</v>
      </c>
      <c r="G153" s="374">
        <f t="shared" si="25"/>
        <v>0</v>
      </c>
      <c r="H153" s="374">
        <f t="shared" si="25"/>
        <v>0</v>
      </c>
      <c r="I153" s="374">
        <f t="shared" si="25"/>
        <v>0</v>
      </c>
      <c r="J153" s="374">
        <f t="shared" si="25"/>
        <v>14</v>
      </c>
      <c r="K153" s="374"/>
      <c r="L153" s="374">
        <f t="shared" si="25"/>
        <v>201600000</v>
      </c>
      <c r="M153" s="374">
        <f t="shared" si="25"/>
        <v>4529500160</v>
      </c>
      <c r="N153" s="374">
        <f t="shared" si="25"/>
        <v>6944000</v>
      </c>
      <c r="O153" s="374">
        <f t="shared" si="25"/>
        <v>3276687840</v>
      </c>
      <c r="P153" s="390"/>
      <c r="Q153" s="270"/>
      <c r="R153" s="303"/>
      <c r="S153" s="304"/>
    </row>
    <row r="154" spans="1:19" s="287" customFormat="1">
      <c r="A154" s="360"/>
      <c r="B154" s="401" t="s">
        <v>377</v>
      </c>
      <c r="C154" s="374"/>
      <c r="D154" s="374"/>
      <c r="E154" s="374"/>
      <c r="F154" s="374"/>
      <c r="G154" s="374"/>
      <c r="H154" s="374"/>
      <c r="I154" s="362"/>
      <c r="J154" s="386"/>
      <c r="K154" s="387"/>
      <c r="L154" s="388"/>
      <c r="M154" s="388"/>
      <c r="N154" s="388"/>
      <c r="O154" s="388"/>
      <c r="P154" s="390"/>
      <c r="Q154" s="270"/>
      <c r="R154" s="303"/>
      <c r="S154" s="304"/>
    </row>
    <row r="155" spans="1:19" s="287" customFormat="1" ht="31.5">
      <c r="A155" s="360"/>
      <c r="B155" s="405" t="s">
        <v>342</v>
      </c>
      <c r="C155" s="362">
        <f>'[59]THCS TDT'!D15</f>
        <v>6934000000</v>
      </c>
      <c r="D155" s="374"/>
      <c r="E155" s="374"/>
      <c r="F155" s="374"/>
      <c r="G155" s="374"/>
      <c r="H155" s="374"/>
      <c r="I155" s="362"/>
      <c r="J155" s="388"/>
      <c r="K155" s="387"/>
      <c r="L155" s="388"/>
      <c r="M155" s="388">
        <f>'[59]THCS TDT'!H15</f>
        <v>4059631850</v>
      </c>
      <c r="N155" s="388"/>
      <c r="O155" s="378">
        <f t="shared" ref="O155:O166" si="26">C155-M155-N155</f>
        <v>2874368150</v>
      </c>
      <c r="P155" s="390"/>
      <c r="Q155" s="270"/>
      <c r="R155" s="303"/>
      <c r="S155" s="304"/>
    </row>
    <row r="156" spans="1:19" s="287" customFormat="1">
      <c r="A156" s="360"/>
      <c r="B156" s="401" t="s">
        <v>343</v>
      </c>
      <c r="C156" s="362">
        <f>'[59]THCS TDT'!D16</f>
        <v>201600000</v>
      </c>
      <c r="D156" s="374"/>
      <c r="E156" s="374"/>
      <c r="F156" s="374"/>
      <c r="G156" s="374"/>
      <c r="H156" s="374"/>
      <c r="I156" s="362"/>
      <c r="J156" s="386">
        <v>14</v>
      </c>
      <c r="K156" s="387">
        <v>16000000</v>
      </c>
      <c r="L156" s="378">
        <f>J156*K156-(J156*K156*10%)</f>
        <v>201600000</v>
      </c>
      <c r="M156" s="388">
        <f>'[59]THCS TDT'!H16</f>
        <v>132162810</v>
      </c>
      <c r="N156" s="378">
        <f>ROUND((L156-M156)*10%,-3)</f>
        <v>6944000</v>
      </c>
      <c r="O156" s="378">
        <f t="shared" si="26"/>
        <v>62493190</v>
      </c>
      <c r="P156" s="390"/>
      <c r="Q156" s="270">
        <f>N156</f>
        <v>6944000</v>
      </c>
      <c r="R156" s="303"/>
      <c r="S156" s="304"/>
    </row>
    <row r="157" spans="1:19" s="287" customFormat="1">
      <c r="A157" s="360"/>
      <c r="B157" s="401" t="s">
        <v>354</v>
      </c>
      <c r="C157" s="362">
        <f>'[59]THCS TDT'!D17</f>
        <v>64000000</v>
      </c>
      <c r="D157" s="374"/>
      <c r="E157" s="374"/>
      <c r="F157" s="374"/>
      <c r="G157" s="374"/>
      <c r="H157" s="374"/>
      <c r="I157" s="362"/>
      <c r="J157" s="388"/>
      <c r="K157" s="387"/>
      <c r="L157" s="388"/>
      <c r="M157" s="388">
        <f>'[59]THCS TDT'!H17</f>
        <v>36301500</v>
      </c>
      <c r="N157" s="388"/>
      <c r="O157" s="378">
        <f t="shared" si="26"/>
        <v>27698500</v>
      </c>
      <c r="P157" s="390"/>
      <c r="Q157" s="270"/>
      <c r="R157" s="303"/>
      <c r="S157" s="304"/>
    </row>
    <row r="158" spans="1:19" s="287" customFormat="1">
      <c r="A158" s="360"/>
      <c r="B158" s="405" t="s">
        <v>345</v>
      </c>
      <c r="C158" s="362">
        <f>'[59]THCS TDT'!D18</f>
        <v>18000000</v>
      </c>
      <c r="D158" s="374"/>
      <c r="E158" s="374"/>
      <c r="F158" s="374"/>
      <c r="G158" s="374"/>
      <c r="H158" s="374"/>
      <c r="I158" s="362"/>
      <c r="J158" s="388"/>
      <c r="K158" s="387"/>
      <c r="L158" s="388"/>
      <c r="M158" s="388">
        <f>'[59]THCS TDT'!H18</f>
        <v>18000000</v>
      </c>
      <c r="N158" s="388"/>
      <c r="O158" s="378">
        <f t="shared" si="26"/>
        <v>0</v>
      </c>
      <c r="P158" s="396"/>
      <c r="Q158" s="270"/>
      <c r="R158" s="303"/>
      <c r="S158" s="304"/>
    </row>
    <row r="159" spans="1:19" s="287" customFormat="1">
      <c r="A159" s="360"/>
      <c r="B159" s="405" t="s">
        <v>355</v>
      </c>
      <c r="C159" s="362">
        <f>'[59]THCS TDT'!D19</f>
        <v>35250000</v>
      </c>
      <c r="D159" s="374"/>
      <c r="E159" s="374"/>
      <c r="F159" s="374"/>
      <c r="G159" s="374"/>
      <c r="H159" s="374"/>
      <c r="I159" s="362"/>
      <c r="J159" s="388"/>
      <c r="K159" s="387"/>
      <c r="L159" s="388"/>
      <c r="M159" s="388">
        <f>'[59]THCS TDT'!H19</f>
        <v>35250000</v>
      </c>
      <c r="N159" s="388"/>
      <c r="O159" s="378">
        <f t="shared" si="26"/>
        <v>0</v>
      </c>
      <c r="P159" s="390"/>
      <c r="Q159" s="270"/>
      <c r="R159" s="303"/>
      <c r="S159" s="304"/>
    </row>
    <row r="160" spans="1:19" s="287" customFormat="1" ht="31.5">
      <c r="A160" s="360"/>
      <c r="B160" s="406" t="s">
        <v>347</v>
      </c>
      <c r="C160" s="362">
        <f>'[59]THCS TDT'!D20</f>
        <v>0</v>
      </c>
      <c r="D160" s="374"/>
      <c r="E160" s="374"/>
      <c r="F160" s="374"/>
      <c r="G160" s="374"/>
      <c r="H160" s="374"/>
      <c r="I160" s="362"/>
      <c r="J160" s="388"/>
      <c r="K160" s="387"/>
      <c r="L160" s="388"/>
      <c r="M160" s="388">
        <f>'[59]THCS TDT'!H20</f>
        <v>0</v>
      </c>
      <c r="N160" s="388"/>
      <c r="O160" s="378">
        <f t="shared" si="26"/>
        <v>0</v>
      </c>
      <c r="P160" s="390"/>
      <c r="Q160" s="270"/>
      <c r="R160" s="303"/>
      <c r="S160" s="304"/>
    </row>
    <row r="161" spans="1:19" s="287" customFormat="1" ht="47.25">
      <c r="A161" s="360"/>
      <c r="B161" s="406" t="s">
        <v>356</v>
      </c>
      <c r="C161" s="362">
        <f>'[59]THCS TDT'!D21</f>
        <v>35696000</v>
      </c>
      <c r="D161" s="374"/>
      <c r="E161" s="374"/>
      <c r="F161" s="374"/>
      <c r="G161" s="374"/>
      <c r="H161" s="374"/>
      <c r="I161" s="362"/>
      <c r="J161" s="388"/>
      <c r="K161" s="387"/>
      <c r="L161" s="388"/>
      <c r="M161" s="388">
        <f>'[59]THCS TDT'!H21</f>
        <v>19831000</v>
      </c>
      <c r="N161" s="388"/>
      <c r="O161" s="378">
        <f t="shared" si="26"/>
        <v>15865000</v>
      </c>
      <c r="P161" s="390"/>
      <c r="Q161" s="270"/>
      <c r="R161" s="303"/>
      <c r="S161" s="304"/>
    </row>
    <row r="162" spans="1:19" s="287" customFormat="1">
      <c r="A162" s="360"/>
      <c r="B162" s="405" t="s">
        <v>349</v>
      </c>
      <c r="C162" s="362">
        <f>'[59]THCS TDT'!D22</f>
        <v>96494000</v>
      </c>
      <c r="D162" s="374"/>
      <c r="E162" s="374"/>
      <c r="F162" s="374"/>
      <c r="G162" s="374"/>
      <c r="H162" s="374"/>
      <c r="I162" s="362"/>
      <c r="J162" s="388"/>
      <c r="K162" s="387"/>
      <c r="L162" s="388"/>
      <c r="M162" s="388">
        <f>'[59]THCS TDT'!H22</f>
        <v>14210000</v>
      </c>
      <c r="N162" s="388"/>
      <c r="O162" s="378">
        <f t="shared" si="26"/>
        <v>82284000</v>
      </c>
      <c r="P162" s="390"/>
      <c r="Q162" s="270"/>
      <c r="R162" s="303"/>
      <c r="S162" s="304"/>
    </row>
    <row r="163" spans="1:19" s="287" customFormat="1">
      <c r="A163" s="360"/>
      <c r="B163" s="406" t="s">
        <v>351</v>
      </c>
      <c r="C163" s="362">
        <f>'[59]THCS TDT'!D23</f>
        <v>214113000</v>
      </c>
      <c r="D163" s="374"/>
      <c r="E163" s="374"/>
      <c r="F163" s="374"/>
      <c r="G163" s="374"/>
      <c r="H163" s="374"/>
      <c r="I163" s="362"/>
      <c r="J163" s="388"/>
      <c r="K163" s="387"/>
      <c r="L163" s="388"/>
      <c r="M163" s="388">
        <f>'[59]THCS TDT'!H23</f>
        <v>214113000</v>
      </c>
      <c r="N163" s="388"/>
      <c r="O163" s="378">
        <f t="shared" si="26"/>
        <v>0</v>
      </c>
      <c r="P163" s="390"/>
      <c r="Q163" s="270"/>
      <c r="R163" s="303"/>
      <c r="S163" s="304"/>
    </row>
    <row r="164" spans="1:19" s="287" customFormat="1">
      <c r="A164" s="360"/>
      <c r="B164" s="406" t="s">
        <v>359</v>
      </c>
      <c r="C164" s="362">
        <f>'[59]THCS TDT'!D24</f>
        <v>0</v>
      </c>
      <c r="D164" s="374"/>
      <c r="E164" s="374"/>
      <c r="F164" s="374"/>
      <c r="G164" s="374"/>
      <c r="H164" s="374"/>
      <c r="I164" s="362"/>
      <c r="J164" s="378"/>
      <c r="K164" s="382"/>
      <c r="L164" s="388"/>
      <c r="M164" s="388">
        <f>'[59]THCS TDT'!H24</f>
        <v>0</v>
      </c>
      <c r="N164" s="378"/>
      <c r="O164" s="378">
        <f t="shared" si="26"/>
        <v>0</v>
      </c>
      <c r="P164" s="390"/>
      <c r="Q164" s="270"/>
      <c r="R164" s="303"/>
      <c r="S164" s="304"/>
    </row>
    <row r="165" spans="1:19" s="287" customFormat="1" ht="47.25">
      <c r="A165" s="360"/>
      <c r="B165" s="405" t="s">
        <v>360</v>
      </c>
      <c r="C165" s="362">
        <f>'[59]THCS TDT'!D25</f>
        <v>100000000</v>
      </c>
      <c r="D165" s="374"/>
      <c r="E165" s="374"/>
      <c r="F165" s="374"/>
      <c r="G165" s="374"/>
      <c r="H165" s="374"/>
      <c r="I165" s="362"/>
      <c r="J165" s="378"/>
      <c r="K165" s="382"/>
      <c r="L165" s="388"/>
      <c r="M165" s="388">
        <f>'[59]THCS TDT'!H25</f>
        <v>0</v>
      </c>
      <c r="N165" s="378"/>
      <c r="O165" s="378">
        <f t="shared" si="26"/>
        <v>100000000</v>
      </c>
      <c r="P165" s="390"/>
      <c r="Q165" s="270"/>
      <c r="R165" s="303"/>
      <c r="S165" s="304"/>
    </row>
    <row r="166" spans="1:19" s="287" customFormat="1">
      <c r="A166" s="360"/>
      <c r="B166" s="405" t="s">
        <v>357</v>
      </c>
      <c r="C166" s="362">
        <f>'[59]THCS TDT'!D27</f>
        <v>113979000</v>
      </c>
      <c r="D166" s="374"/>
      <c r="E166" s="374"/>
      <c r="F166" s="374"/>
      <c r="G166" s="374"/>
      <c r="H166" s="374"/>
      <c r="I166" s="362"/>
      <c r="J166" s="378"/>
      <c r="K166" s="382"/>
      <c r="L166" s="388"/>
      <c r="M166" s="388">
        <f>'[59]THCS TDT'!H27</f>
        <v>0</v>
      </c>
      <c r="N166" s="378"/>
      <c r="O166" s="378">
        <f t="shared" si="26"/>
        <v>113979000</v>
      </c>
      <c r="P166" s="390"/>
      <c r="Q166" s="270"/>
      <c r="R166" s="303"/>
      <c r="S166" s="304"/>
    </row>
    <row r="167" spans="1:19" s="287" customFormat="1">
      <c r="A167" s="370">
        <v>13</v>
      </c>
      <c r="B167" s="371" t="s">
        <v>264</v>
      </c>
      <c r="C167" s="374">
        <f>SUM(C169:C178)</f>
        <v>10166822500</v>
      </c>
      <c r="D167" s="374">
        <f t="shared" ref="D167:O167" si="27">SUM(D169:D178)</f>
        <v>0</v>
      </c>
      <c r="E167" s="374">
        <f t="shared" si="27"/>
        <v>0</v>
      </c>
      <c r="F167" s="374">
        <f t="shared" si="27"/>
        <v>0</v>
      </c>
      <c r="G167" s="374">
        <f t="shared" si="27"/>
        <v>0</v>
      </c>
      <c r="H167" s="374">
        <f t="shared" si="27"/>
        <v>0</v>
      </c>
      <c r="I167" s="374">
        <f t="shared" si="27"/>
        <v>0</v>
      </c>
      <c r="J167" s="374">
        <f t="shared" si="27"/>
        <v>19</v>
      </c>
      <c r="K167" s="374"/>
      <c r="L167" s="374">
        <f t="shared" si="27"/>
        <v>256500000</v>
      </c>
      <c r="M167" s="374">
        <f t="shared" si="27"/>
        <v>6189618900</v>
      </c>
      <c r="N167" s="374">
        <f t="shared" si="27"/>
        <v>8790000</v>
      </c>
      <c r="O167" s="374">
        <f t="shared" si="27"/>
        <v>3968413600</v>
      </c>
      <c r="P167" s="390"/>
      <c r="Q167" s="270"/>
      <c r="R167" s="303"/>
      <c r="S167" s="304"/>
    </row>
    <row r="168" spans="1:19" s="287" customFormat="1">
      <c r="A168" s="360"/>
      <c r="B168" s="403" t="s">
        <v>378</v>
      </c>
      <c r="C168" s="374"/>
      <c r="D168" s="374"/>
      <c r="E168" s="374"/>
      <c r="F168" s="374"/>
      <c r="G168" s="374"/>
      <c r="H168" s="374"/>
      <c r="I168" s="362"/>
      <c r="J168" s="386"/>
      <c r="K168" s="387"/>
      <c r="L168" s="388"/>
      <c r="M168" s="388"/>
      <c r="N168" s="388"/>
      <c r="O168" s="388"/>
      <c r="P168" s="390"/>
      <c r="Q168" s="270"/>
      <c r="R168" s="303"/>
      <c r="S168" s="304"/>
    </row>
    <row r="169" spans="1:19" s="287" customFormat="1" ht="31.5">
      <c r="A169" s="360"/>
      <c r="B169" s="402" t="s">
        <v>342</v>
      </c>
      <c r="C169" s="362">
        <f>'[59]THCS TP'!D15</f>
        <v>8101000000</v>
      </c>
      <c r="D169" s="374"/>
      <c r="E169" s="374"/>
      <c r="F169" s="374"/>
      <c r="G169" s="374"/>
      <c r="H169" s="374"/>
      <c r="I169" s="362"/>
      <c r="J169" s="388"/>
      <c r="K169" s="387"/>
      <c r="L169" s="388"/>
      <c r="M169" s="388">
        <f>'[59]THCS TP'!H15</f>
        <v>4534906523</v>
      </c>
      <c r="N169" s="388"/>
      <c r="O169" s="378">
        <f t="shared" ref="O169:O178" si="28">C169-M169-N169</f>
        <v>3566093477</v>
      </c>
      <c r="P169" s="390"/>
      <c r="Q169" s="270"/>
      <c r="R169" s="303"/>
      <c r="S169" s="304"/>
    </row>
    <row r="170" spans="1:19" s="287" customFormat="1">
      <c r="A170" s="360"/>
      <c r="B170" s="403" t="s">
        <v>343</v>
      </c>
      <c r="C170" s="362">
        <f>'[59]THCS TP'!D16</f>
        <v>256500000</v>
      </c>
      <c r="D170" s="374"/>
      <c r="E170" s="374"/>
      <c r="F170" s="374"/>
      <c r="G170" s="374"/>
      <c r="H170" s="374"/>
      <c r="I170" s="362"/>
      <c r="J170" s="386">
        <v>19</v>
      </c>
      <c r="K170" s="387">
        <v>15000000</v>
      </c>
      <c r="L170" s="378">
        <f>J170*K170-(J170*K170*10%)</f>
        <v>256500000</v>
      </c>
      <c r="M170" s="388">
        <f>'[59]THCS TP'!H16</f>
        <v>168595377</v>
      </c>
      <c r="N170" s="378">
        <f>ROUND((L170-M170)*10%,-3)</f>
        <v>8790000</v>
      </c>
      <c r="O170" s="378">
        <f t="shared" si="28"/>
        <v>79114623</v>
      </c>
      <c r="P170" s="390"/>
      <c r="Q170" s="270">
        <f>N170</f>
        <v>8790000</v>
      </c>
      <c r="R170" s="303"/>
      <c r="S170" s="304"/>
    </row>
    <row r="171" spans="1:19" s="287" customFormat="1">
      <c r="A171" s="360"/>
      <c r="B171" s="403" t="s">
        <v>354</v>
      </c>
      <c r="C171" s="362">
        <f>'[59]THCS TP'!D17</f>
        <v>63000000</v>
      </c>
      <c r="D171" s="374"/>
      <c r="E171" s="374"/>
      <c r="F171" s="374"/>
      <c r="G171" s="374"/>
      <c r="H171" s="374"/>
      <c r="I171" s="362"/>
      <c r="J171" s="388"/>
      <c r="K171" s="387"/>
      <c r="L171" s="388"/>
      <c r="M171" s="388">
        <f>'[59]THCS TP'!H17</f>
        <v>36141000</v>
      </c>
      <c r="N171" s="388"/>
      <c r="O171" s="378">
        <f t="shared" si="28"/>
        <v>26859000</v>
      </c>
      <c r="P171" s="390"/>
      <c r="Q171" s="270"/>
      <c r="R171" s="303"/>
      <c r="S171" s="304"/>
    </row>
    <row r="172" spans="1:19" s="287" customFormat="1">
      <c r="A172" s="360"/>
      <c r="B172" s="402" t="s">
        <v>345</v>
      </c>
      <c r="C172" s="362">
        <f>'[59]THCS TP'!D18</f>
        <v>21000000</v>
      </c>
      <c r="D172" s="374"/>
      <c r="E172" s="374"/>
      <c r="F172" s="374"/>
      <c r="G172" s="374"/>
      <c r="H172" s="374"/>
      <c r="I172" s="362"/>
      <c r="J172" s="388"/>
      <c r="K172" s="387"/>
      <c r="L172" s="388"/>
      <c r="M172" s="388">
        <f>'[59]THCS TP'!H18</f>
        <v>20400000</v>
      </c>
      <c r="N172" s="388"/>
      <c r="O172" s="378">
        <f t="shared" si="28"/>
        <v>600000</v>
      </c>
      <c r="P172" s="396"/>
      <c r="Q172" s="270"/>
      <c r="R172" s="303"/>
      <c r="S172" s="304"/>
    </row>
    <row r="173" spans="1:19" s="287" customFormat="1">
      <c r="A173" s="360"/>
      <c r="B173" s="402" t="s">
        <v>355</v>
      </c>
      <c r="C173" s="362">
        <f>'[59]THCS TP'!D19</f>
        <v>30000000</v>
      </c>
      <c r="D173" s="374"/>
      <c r="E173" s="374"/>
      <c r="F173" s="374"/>
      <c r="G173" s="374"/>
      <c r="H173" s="374"/>
      <c r="I173" s="362"/>
      <c r="J173" s="388"/>
      <c r="K173" s="387"/>
      <c r="L173" s="388"/>
      <c r="M173" s="388">
        <f>'[59]THCS TP'!H19</f>
        <v>30000000</v>
      </c>
      <c r="N173" s="388"/>
      <c r="O173" s="378">
        <f t="shared" si="28"/>
        <v>0</v>
      </c>
      <c r="P173" s="390"/>
      <c r="Q173" s="270"/>
      <c r="R173" s="303"/>
      <c r="S173" s="304"/>
    </row>
    <row r="174" spans="1:19" s="287" customFormat="1" ht="31.5">
      <c r="A174" s="360"/>
      <c r="B174" s="404" t="s">
        <v>347</v>
      </c>
      <c r="C174" s="362">
        <f>'[59]THCS TP'!D20</f>
        <v>0</v>
      </c>
      <c r="D174" s="374"/>
      <c r="E174" s="374"/>
      <c r="F174" s="374"/>
      <c r="G174" s="374"/>
      <c r="H174" s="374"/>
      <c r="I174" s="362"/>
      <c r="J174" s="388"/>
      <c r="K174" s="387"/>
      <c r="L174" s="388"/>
      <c r="M174" s="388">
        <f>'[59]THCS TP'!H20</f>
        <v>0</v>
      </c>
      <c r="N174" s="388"/>
      <c r="O174" s="378">
        <f t="shared" si="28"/>
        <v>0</v>
      </c>
      <c r="P174" s="390"/>
      <c r="Q174" s="270"/>
      <c r="R174" s="303"/>
      <c r="S174" s="304"/>
    </row>
    <row r="175" spans="1:19" s="287" customFormat="1" ht="47.25">
      <c r="A175" s="360"/>
      <c r="B175" s="404" t="s">
        <v>356</v>
      </c>
      <c r="C175" s="362">
        <f>'[59]THCS TP'!D21</f>
        <v>75358500</v>
      </c>
      <c r="D175" s="374"/>
      <c r="E175" s="374"/>
      <c r="F175" s="374"/>
      <c r="G175" s="374"/>
      <c r="H175" s="374"/>
      <c r="I175" s="362"/>
      <c r="J175" s="388"/>
      <c r="K175" s="387"/>
      <c r="L175" s="388"/>
      <c r="M175" s="388">
        <f>'[59]THCS TP'!H21</f>
        <v>19831000</v>
      </c>
      <c r="N175" s="388"/>
      <c r="O175" s="378">
        <f t="shared" si="28"/>
        <v>55527500</v>
      </c>
      <c r="P175" s="390"/>
      <c r="Q175" s="270"/>
      <c r="R175" s="303"/>
      <c r="S175" s="304"/>
    </row>
    <row r="176" spans="1:19" s="287" customFormat="1">
      <c r="A176" s="360"/>
      <c r="B176" s="402" t="s">
        <v>349</v>
      </c>
      <c r="C176" s="362">
        <f>'[59]THCS TP'!D22</f>
        <v>124900000</v>
      </c>
      <c r="D176" s="374"/>
      <c r="E176" s="374"/>
      <c r="F176" s="374"/>
      <c r="G176" s="374"/>
      <c r="H176" s="374"/>
      <c r="I176" s="362"/>
      <c r="J176" s="388"/>
      <c r="K176" s="387"/>
      <c r="L176" s="388"/>
      <c r="M176" s="388">
        <f>'[59]THCS TP'!H22</f>
        <v>11160000</v>
      </c>
      <c r="N176" s="388"/>
      <c r="O176" s="378">
        <f t="shared" si="28"/>
        <v>113740000</v>
      </c>
      <c r="P176" s="390"/>
      <c r="Q176" s="270"/>
      <c r="R176" s="303"/>
      <c r="S176" s="304"/>
    </row>
    <row r="177" spans="1:21" s="287" customFormat="1">
      <c r="A177" s="360"/>
      <c r="B177" s="404" t="s">
        <v>351</v>
      </c>
      <c r="C177" s="362">
        <f>'[59]THCS TP'!D23</f>
        <v>1368635000</v>
      </c>
      <c r="D177" s="374"/>
      <c r="E177" s="374"/>
      <c r="F177" s="374"/>
      <c r="G177" s="374"/>
      <c r="H177" s="374"/>
      <c r="I177" s="362"/>
      <c r="J177" s="388"/>
      <c r="K177" s="387"/>
      <c r="L177" s="388"/>
      <c r="M177" s="388">
        <f>'[59]THCS TP'!H23</f>
        <v>1368585000</v>
      </c>
      <c r="N177" s="388"/>
      <c r="O177" s="378">
        <f t="shared" si="28"/>
        <v>50000</v>
      </c>
      <c r="P177" s="390"/>
      <c r="Q177" s="270"/>
      <c r="R177" s="303"/>
      <c r="S177" s="304"/>
    </row>
    <row r="178" spans="1:21" s="287" customFormat="1">
      <c r="A178" s="360"/>
      <c r="B178" s="402" t="s">
        <v>357</v>
      </c>
      <c r="C178" s="362">
        <f>'[59]THCS TP'!D27</f>
        <v>126429000</v>
      </c>
      <c r="D178" s="374"/>
      <c r="E178" s="374"/>
      <c r="F178" s="374"/>
      <c r="G178" s="374"/>
      <c r="H178" s="374"/>
      <c r="I178" s="362"/>
      <c r="J178" s="378"/>
      <c r="K178" s="382"/>
      <c r="L178" s="388"/>
      <c r="M178" s="388">
        <f>'[59]THCS TP'!H27</f>
        <v>0</v>
      </c>
      <c r="N178" s="378"/>
      <c r="O178" s="378">
        <f t="shared" si="28"/>
        <v>126429000</v>
      </c>
      <c r="P178" s="390"/>
      <c r="Q178" s="270"/>
      <c r="R178" s="303"/>
      <c r="S178" s="304"/>
    </row>
    <row r="179" spans="1:21" s="287" customFormat="1">
      <c r="A179" s="370">
        <v>7</v>
      </c>
      <c r="B179" s="407" t="s">
        <v>379</v>
      </c>
      <c r="C179" s="374"/>
      <c r="D179" s="374"/>
      <c r="E179" s="374"/>
      <c r="F179" s="374"/>
      <c r="G179" s="374"/>
      <c r="H179" s="374"/>
      <c r="I179" s="374">
        <f>L179</f>
        <v>1203000000</v>
      </c>
      <c r="J179" s="374"/>
      <c r="K179" s="374"/>
      <c r="L179" s="374">
        <f>+L180+L181+L182</f>
        <v>1203000000</v>
      </c>
      <c r="M179" s="374"/>
      <c r="N179" s="374"/>
      <c r="O179" s="374">
        <f>+O180+O181+O182</f>
        <v>1203000000</v>
      </c>
      <c r="P179" s="381"/>
      <c r="Q179" s="270"/>
      <c r="R179" s="303"/>
      <c r="S179" s="304"/>
    </row>
    <row r="180" spans="1:21">
      <c r="A180" s="325"/>
      <c r="B180" s="408" t="s">
        <v>380</v>
      </c>
      <c r="C180" s="273"/>
      <c r="D180" s="273"/>
      <c r="E180" s="273"/>
      <c r="F180" s="273"/>
      <c r="G180" s="273"/>
      <c r="H180" s="273"/>
      <c r="I180" s="274"/>
      <c r="J180" s="274"/>
      <c r="K180" s="274"/>
      <c r="L180" s="274">
        <v>400000000</v>
      </c>
      <c r="M180" s="274"/>
      <c r="N180" s="274"/>
      <c r="O180" s="274">
        <f>L180-N180</f>
        <v>400000000</v>
      </c>
      <c r="P180" s="390"/>
      <c r="Q180" s="296"/>
      <c r="R180" s="295"/>
    </row>
    <row r="181" spans="1:21">
      <c r="A181" s="325"/>
      <c r="B181" s="409" t="s">
        <v>381</v>
      </c>
      <c r="C181" s="274"/>
      <c r="D181" s="274"/>
      <c r="E181" s="274"/>
      <c r="F181" s="274"/>
      <c r="G181" s="274"/>
      <c r="H181" s="274"/>
      <c r="I181" s="274"/>
      <c r="J181" s="274"/>
      <c r="K181" s="274"/>
      <c r="L181" s="274">
        <v>395000000</v>
      </c>
      <c r="M181" s="274"/>
      <c r="N181" s="274"/>
      <c r="O181" s="274">
        <f>L181-N181</f>
        <v>395000000</v>
      </c>
      <c r="P181" s="390"/>
      <c r="Q181" s="296"/>
      <c r="R181" s="308"/>
    </row>
    <row r="182" spans="1:21" ht="31.5">
      <c r="A182" s="325"/>
      <c r="B182" s="409" t="s">
        <v>347</v>
      </c>
      <c r="C182" s="274"/>
      <c r="D182" s="274"/>
      <c r="E182" s="274"/>
      <c r="F182" s="274"/>
      <c r="G182" s="274"/>
      <c r="H182" s="274"/>
      <c r="I182" s="274"/>
      <c r="J182" s="274"/>
      <c r="K182" s="274"/>
      <c r="L182" s="274">
        <v>408000000</v>
      </c>
      <c r="M182" s="274"/>
      <c r="N182" s="274"/>
      <c r="O182" s="274">
        <f>L182-N182</f>
        <v>408000000</v>
      </c>
      <c r="P182" s="390"/>
      <c r="Q182" s="296"/>
      <c r="R182" s="308"/>
    </row>
    <row r="183" spans="1:21" s="287" customFormat="1">
      <c r="A183" s="410">
        <v>8</v>
      </c>
      <c r="B183" s="411" t="s">
        <v>382</v>
      </c>
      <c r="C183" s="279"/>
      <c r="D183" s="279"/>
      <c r="E183" s="279"/>
      <c r="F183" s="279"/>
      <c r="G183" s="279"/>
      <c r="H183" s="279"/>
      <c r="I183" s="279">
        <f>L183</f>
        <v>0</v>
      </c>
      <c r="J183" s="279"/>
      <c r="K183" s="279"/>
      <c r="L183" s="279">
        <f>L184</f>
        <v>0</v>
      </c>
      <c r="M183" s="279"/>
      <c r="N183" s="279"/>
      <c r="O183" s="279">
        <f>L183</f>
        <v>0</v>
      </c>
      <c r="P183" s="381"/>
      <c r="Q183" s="296"/>
      <c r="R183" s="307"/>
    </row>
    <row r="184" spans="1:21">
      <c r="A184" s="412"/>
      <c r="B184" s="413" t="s">
        <v>383</v>
      </c>
      <c r="C184" s="274"/>
      <c r="D184" s="274"/>
      <c r="E184" s="274"/>
      <c r="F184" s="274"/>
      <c r="G184" s="274"/>
      <c r="H184" s="274"/>
      <c r="I184" s="274"/>
      <c r="J184" s="274"/>
      <c r="K184" s="274"/>
      <c r="L184" s="274"/>
      <c r="M184" s="274"/>
      <c r="N184" s="274"/>
      <c r="O184" s="274">
        <f>L184-N184</f>
        <v>0</v>
      </c>
      <c r="P184" s="390"/>
      <c r="Q184" s="296"/>
      <c r="R184" s="308"/>
    </row>
    <row r="185" spans="1:21">
      <c r="A185" s="414" t="s">
        <v>80</v>
      </c>
      <c r="B185" s="415" t="s">
        <v>384</v>
      </c>
      <c r="C185" s="416"/>
      <c r="D185" s="416">
        <f>E185+H185</f>
        <v>7935728177</v>
      </c>
      <c r="E185" s="416">
        <f>2781426943+345090045+152439000</f>
        <v>3278955988</v>
      </c>
      <c r="F185" s="416"/>
      <c r="G185" s="416"/>
      <c r="H185" s="416">
        <f>3729742520+473342336+75096000+183451698+195139635</f>
        <v>4656772189</v>
      </c>
      <c r="I185" s="416">
        <f>I186+I229+I276+I286+I297+I304</f>
        <v>12067453067</v>
      </c>
      <c r="J185" s="416"/>
      <c r="K185" s="416"/>
      <c r="L185" s="416">
        <f>L186+L229+L276+L286+L297+L304</f>
        <v>15910862177</v>
      </c>
      <c r="M185" s="416"/>
      <c r="N185" s="416"/>
      <c r="O185" s="416">
        <f>O186+O229+O276+O286+O297+O304</f>
        <v>16364665887</v>
      </c>
      <c r="P185" s="417"/>
      <c r="Q185" s="309">
        <f>SUM(Q186:Q395)</f>
        <v>4178650165</v>
      </c>
      <c r="R185" s="310"/>
      <c r="S185" s="311"/>
      <c r="T185" s="290"/>
      <c r="U185" s="311"/>
    </row>
    <row r="186" spans="1:21" s="287" customFormat="1">
      <c r="A186" s="335">
        <v>1</v>
      </c>
      <c r="B186" s="418" t="s">
        <v>385</v>
      </c>
      <c r="C186" s="279"/>
      <c r="D186" s="279"/>
      <c r="E186" s="279"/>
      <c r="F186" s="279"/>
      <c r="G186" s="279"/>
      <c r="H186" s="279"/>
      <c r="I186" s="279">
        <f>I187+I210+I216</f>
        <v>2890456455</v>
      </c>
      <c r="J186" s="279">
        <f>J188+J211+J217</f>
        <v>0</v>
      </c>
      <c r="K186" s="279"/>
      <c r="L186" s="279">
        <f>L187+L210+L216</f>
        <v>2890456455</v>
      </c>
      <c r="M186" s="279"/>
      <c r="N186" s="279"/>
      <c r="O186" s="279">
        <f>O187+O210+O216+O222+O226</f>
        <v>3511135665</v>
      </c>
      <c r="P186" s="390"/>
      <c r="Q186" s="265"/>
      <c r="R186" s="295"/>
      <c r="S186" s="290"/>
      <c r="T186" s="288"/>
      <c r="U186" s="290"/>
    </row>
    <row r="187" spans="1:21" s="287" customFormat="1">
      <c r="A187" s="335" t="s">
        <v>148</v>
      </c>
      <c r="B187" s="419" t="s">
        <v>386</v>
      </c>
      <c r="C187" s="279"/>
      <c r="D187" s="279"/>
      <c r="E187" s="279"/>
      <c r="F187" s="279"/>
      <c r="G187" s="279"/>
      <c r="H187" s="279"/>
      <c r="I187" s="279">
        <f>L187</f>
        <v>1875182400</v>
      </c>
      <c r="J187" s="279"/>
      <c r="K187" s="279"/>
      <c r="L187" s="279">
        <f>SUM(L188,L194:L209)</f>
        <v>1875182400</v>
      </c>
      <c r="M187" s="279">
        <f t="shared" ref="M187:N187" si="29">SUM(M188,M194:M209)</f>
        <v>0</v>
      </c>
      <c r="N187" s="279">
        <f t="shared" si="29"/>
        <v>18500000</v>
      </c>
      <c r="O187" s="279">
        <f>SUM(O188,O190:O209)</f>
        <v>2151178400</v>
      </c>
      <c r="P187" s="390"/>
      <c r="Q187" s="265"/>
      <c r="R187" s="295"/>
      <c r="S187" s="290"/>
      <c r="T187" s="288"/>
      <c r="U187" s="290"/>
    </row>
    <row r="188" spans="1:21">
      <c r="A188" s="325"/>
      <c r="B188" s="420" t="s">
        <v>387</v>
      </c>
      <c r="C188" s="273"/>
      <c r="D188" s="273"/>
      <c r="E188" s="273"/>
      <c r="F188" s="273"/>
      <c r="G188" s="273"/>
      <c r="H188" s="279"/>
      <c r="I188" s="274"/>
      <c r="J188" s="421"/>
      <c r="K188" s="274"/>
      <c r="L188" s="274">
        <f>SUM(L189)</f>
        <v>342482400</v>
      </c>
      <c r="M188" s="274"/>
      <c r="N188" s="274"/>
      <c r="O188" s="724">
        <f>L188-N188</f>
        <v>342482400</v>
      </c>
      <c r="P188" s="390"/>
      <c r="Q188" s="265"/>
      <c r="R188" s="303"/>
      <c r="S188" s="304"/>
      <c r="T188" s="287"/>
      <c r="U188" s="304"/>
    </row>
    <row r="189" spans="1:21">
      <c r="A189" s="325"/>
      <c r="B189" s="422" t="s">
        <v>388</v>
      </c>
      <c r="C189" s="273"/>
      <c r="D189" s="273"/>
      <c r="E189" s="273"/>
      <c r="F189" s="273"/>
      <c r="G189" s="273"/>
      <c r="H189" s="274"/>
      <c r="I189" s="274"/>
      <c r="J189" s="421"/>
      <c r="K189" s="274"/>
      <c r="L189" s="423">
        <f>'[59]Dang uy'!E9</f>
        <v>342482400</v>
      </c>
      <c r="M189" s="274"/>
      <c r="N189" s="274"/>
      <c r="O189" s="724">
        <f t="shared" ref="O189:O220" si="30">L189-N189</f>
        <v>342482400</v>
      </c>
      <c r="P189" s="390"/>
      <c r="Q189" s="265">
        <f>O189+O211+O217+O223</f>
        <v>1413739665</v>
      </c>
      <c r="R189" s="295"/>
      <c r="S189" s="290"/>
      <c r="U189" s="290"/>
    </row>
    <row r="190" spans="1:21">
      <c r="A190" s="325"/>
      <c r="B190" s="422" t="s">
        <v>389</v>
      </c>
      <c r="C190" s="273"/>
      <c r="D190" s="273"/>
      <c r="E190" s="273"/>
      <c r="F190" s="273"/>
      <c r="G190" s="273"/>
      <c r="H190" s="274"/>
      <c r="I190" s="274"/>
      <c r="J190" s="421"/>
      <c r="K190" s="274"/>
      <c r="L190" s="423">
        <f>'[59]Dang uy'!E10</f>
        <v>138996000</v>
      </c>
      <c r="M190" s="274"/>
      <c r="N190" s="274"/>
      <c r="O190" s="724">
        <f t="shared" si="30"/>
        <v>138996000</v>
      </c>
      <c r="P190" s="390"/>
      <c r="Q190" s="265"/>
      <c r="R190" s="295"/>
      <c r="S190" s="290"/>
      <c r="U190" s="290"/>
    </row>
    <row r="191" spans="1:21">
      <c r="A191" s="325"/>
      <c r="B191" s="424" t="s">
        <v>390</v>
      </c>
      <c r="C191" s="273"/>
      <c r="D191" s="273"/>
      <c r="E191" s="273"/>
      <c r="F191" s="273"/>
      <c r="G191" s="273"/>
      <c r="H191" s="274"/>
      <c r="I191" s="274"/>
      <c r="J191" s="274"/>
      <c r="K191" s="274"/>
      <c r="L191" s="423">
        <f>14000000*5</f>
        <v>70000000</v>
      </c>
      <c r="M191" s="274"/>
      <c r="N191" s="274"/>
      <c r="O191" s="724">
        <f t="shared" si="30"/>
        <v>70000000</v>
      </c>
      <c r="P191" s="390"/>
      <c r="Q191" s="265"/>
      <c r="R191" s="295"/>
      <c r="T191" s="290"/>
      <c r="U191" s="290"/>
    </row>
    <row r="192" spans="1:21">
      <c r="A192" s="325"/>
      <c r="B192" s="424" t="s">
        <v>291</v>
      </c>
      <c r="C192" s="273"/>
      <c r="D192" s="273"/>
      <c r="E192" s="273"/>
      <c r="F192" s="273"/>
      <c r="G192" s="273"/>
      <c r="H192" s="274"/>
      <c r="I192" s="274"/>
      <c r="J192" s="274">
        <v>5</v>
      </c>
      <c r="K192" s="274">
        <v>11000000</v>
      </c>
      <c r="L192" s="423">
        <f>J192*K192</f>
        <v>55000000</v>
      </c>
      <c r="M192" s="274"/>
      <c r="N192" s="274">
        <f>L192*10%</f>
        <v>5500000</v>
      </c>
      <c r="O192" s="724">
        <f t="shared" si="30"/>
        <v>49500000</v>
      </c>
      <c r="P192" s="390"/>
      <c r="Q192" s="265">
        <f>O192+O212+O218+O224</f>
        <v>178200000</v>
      </c>
      <c r="R192" s="295"/>
      <c r="T192" s="290"/>
      <c r="U192" s="290"/>
    </row>
    <row r="193" spans="1:22">
      <c r="A193" s="325"/>
      <c r="B193" s="424" t="s">
        <v>779</v>
      </c>
      <c r="C193" s="273"/>
      <c r="D193" s="273"/>
      <c r="E193" s="273"/>
      <c r="F193" s="273"/>
      <c r="G193" s="273"/>
      <c r="H193" s="274"/>
      <c r="I193" s="274"/>
      <c r="J193" s="274"/>
      <c r="K193" s="274"/>
      <c r="L193" s="423">
        <f>6000000*6</f>
        <v>36000000</v>
      </c>
      <c r="M193" s="274"/>
      <c r="N193" s="274"/>
      <c r="O193" s="724">
        <f t="shared" ref="O193" si="31">L193-N193</f>
        <v>36000000</v>
      </c>
      <c r="P193" s="390"/>
      <c r="Q193" s="265">
        <f>O190</f>
        <v>138996000</v>
      </c>
      <c r="R193" s="295"/>
      <c r="T193" s="290"/>
      <c r="U193" s="290"/>
    </row>
    <row r="194" spans="1:22">
      <c r="A194" s="325"/>
      <c r="B194" s="425" t="s">
        <v>391</v>
      </c>
      <c r="C194" s="273"/>
      <c r="D194" s="273"/>
      <c r="E194" s="273"/>
      <c r="F194" s="273"/>
      <c r="G194" s="273"/>
      <c r="H194" s="274"/>
      <c r="I194" s="274"/>
      <c r="J194" s="274"/>
      <c r="K194" s="274"/>
      <c r="L194" s="274">
        <v>95700000</v>
      </c>
      <c r="M194" s="274"/>
      <c r="N194" s="274"/>
      <c r="O194" s="724">
        <f t="shared" si="30"/>
        <v>95700000</v>
      </c>
      <c r="P194" s="390"/>
      <c r="Q194" s="296">
        <f>O191</f>
        <v>70000000</v>
      </c>
      <c r="R194" s="303"/>
      <c r="S194" s="304"/>
      <c r="T194" s="304"/>
      <c r="U194" s="304"/>
    </row>
    <row r="195" spans="1:22">
      <c r="A195" s="325"/>
      <c r="B195" s="425" t="s">
        <v>392</v>
      </c>
      <c r="C195" s="273"/>
      <c r="D195" s="273"/>
      <c r="E195" s="273"/>
      <c r="F195" s="273"/>
      <c r="G195" s="273"/>
      <c r="H195" s="274"/>
      <c r="I195" s="274"/>
      <c r="J195" s="274"/>
      <c r="K195" s="274"/>
      <c r="L195" s="274">
        <f>'[59]Dang uy'!E13</f>
        <v>950000000</v>
      </c>
      <c r="M195" s="274"/>
      <c r="N195" s="274"/>
      <c r="O195" s="724">
        <f t="shared" si="30"/>
        <v>950000000</v>
      </c>
      <c r="P195" s="390"/>
      <c r="Q195" s="296">
        <f>O195</f>
        <v>950000000</v>
      </c>
      <c r="R195" s="295"/>
      <c r="S195" s="290"/>
      <c r="T195" s="290"/>
      <c r="U195" s="290"/>
    </row>
    <row r="196" spans="1:22">
      <c r="A196" s="325"/>
      <c r="B196" s="425" t="s">
        <v>393</v>
      </c>
      <c r="C196" s="273"/>
      <c r="D196" s="273"/>
      <c r="E196" s="273"/>
      <c r="F196" s="273"/>
      <c r="G196" s="273"/>
      <c r="H196" s="274"/>
      <c r="I196" s="274"/>
      <c r="J196" s="274"/>
      <c r="K196" s="274"/>
      <c r="L196" s="274">
        <f>'[59]Dang uy'!E14</f>
        <v>50000000</v>
      </c>
      <c r="M196" s="274"/>
      <c r="N196" s="274">
        <f t="shared" ref="N196:N209" si="32">L196*10%</f>
        <v>5000000</v>
      </c>
      <c r="O196" s="724">
        <f t="shared" si="30"/>
        <v>45000000</v>
      </c>
      <c r="P196" s="390"/>
      <c r="Q196" s="296">
        <f>SUM(O193:O194,O196:O204,O213)</f>
        <v>578200000</v>
      </c>
      <c r="R196" s="295"/>
      <c r="S196" s="290"/>
      <c r="T196" s="290"/>
      <c r="U196" s="290"/>
    </row>
    <row r="197" spans="1:22">
      <c r="A197" s="325"/>
      <c r="B197" s="425" t="s">
        <v>394</v>
      </c>
      <c r="C197" s="273"/>
      <c r="D197" s="273"/>
      <c r="E197" s="273"/>
      <c r="F197" s="273"/>
      <c r="G197" s="273"/>
      <c r="H197" s="274"/>
      <c r="I197" s="274"/>
      <c r="J197" s="274"/>
      <c r="K197" s="274"/>
      <c r="L197" s="274">
        <f>'[59]Dang uy'!E15</f>
        <v>80000000</v>
      </c>
      <c r="M197" s="274"/>
      <c r="N197" s="274">
        <f t="shared" si="32"/>
        <v>8000000</v>
      </c>
      <c r="O197" s="724">
        <f t="shared" si="30"/>
        <v>72000000</v>
      </c>
      <c r="P197" s="390"/>
      <c r="Q197" s="296">
        <f>O208+O215+O219+O225</f>
        <v>182000000</v>
      </c>
      <c r="R197" s="295"/>
      <c r="S197" s="290"/>
      <c r="T197" s="290"/>
      <c r="U197" s="290"/>
    </row>
    <row r="198" spans="1:22">
      <c r="A198" s="325"/>
      <c r="B198" s="434" t="s">
        <v>523</v>
      </c>
      <c r="C198" s="273"/>
      <c r="D198" s="273"/>
      <c r="E198" s="273"/>
      <c r="F198" s="273"/>
      <c r="G198" s="273"/>
      <c r="H198" s="274"/>
      <c r="I198" s="274"/>
      <c r="J198" s="274"/>
      <c r="K198" s="274"/>
      <c r="L198" s="274">
        <v>200000000</v>
      </c>
      <c r="M198" s="274"/>
      <c r="N198" s="274"/>
      <c r="O198" s="724">
        <f t="shared" si="30"/>
        <v>200000000</v>
      </c>
      <c r="P198" s="390"/>
      <c r="Q198" s="296"/>
      <c r="R198" s="295"/>
      <c r="S198" s="290"/>
      <c r="T198" s="290"/>
      <c r="U198" s="290"/>
    </row>
    <row r="199" spans="1:22">
      <c r="A199" s="325"/>
      <c r="B199" s="425" t="s">
        <v>395</v>
      </c>
      <c r="C199" s="273"/>
      <c r="D199" s="273"/>
      <c r="E199" s="273"/>
      <c r="F199" s="273"/>
      <c r="G199" s="273"/>
      <c r="H199" s="274"/>
      <c r="I199" s="274"/>
      <c r="J199" s="274"/>
      <c r="K199" s="274"/>
      <c r="L199" s="274">
        <v>5000000</v>
      </c>
      <c r="M199" s="274"/>
      <c r="N199" s="274">
        <f t="shared" si="32"/>
        <v>500000</v>
      </c>
      <c r="O199" s="724">
        <f t="shared" si="30"/>
        <v>4500000</v>
      </c>
      <c r="P199" s="390"/>
      <c r="Q199" s="296"/>
      <c r="R199" s="295"/>
      <c r="S199" s="290"/>
      <c r="T199" s="290"/>
      <c r="U199" s="290"/>
    </row>
    <row r="200" spans="1:22">
      <c r="A200" s="325"/>
      <c r="B200" s="425" t="s">
        <v>396</v>
      </c>
      <c r="C200" s="273"/>
      <c r="D200" s="273"/>
      <c r="E200" s="273"/>
      <c r="F200" s="273"/>
      <c r="G200" s="273"/>
      <c r="H200" s="274"/>
      <c r="I200" s="274"/>
      <c r="J200" s="274"/>
      <c r="K200" s="274"/>
      <c r="L200" s="274">
        <v>50000000</v>
      </c>
      <c r="M200" s="274"/>
      <c r="N200" s="274">
        <f t="shared" si="32"/>
        <v>5000000</v>
      </c>
      <c r="O200" s="724">
        <f t="shared" si="30"/>
        <v>45000000</v>
      </c>
      <c r="P200" s="390"/>
      <c r="Q200" s="296"/>
      <c r="R200" s="295"/>
      <c r="S200" s="290"/>
      <c r="T200" s="290"/>
      <c r="U200" s="290"/>
    </row>
    <row r="201" spans="1:22">
      <c r="A201" s="325"/>
      <c r="B201" s="425" t="s">
        <v>397</v>
      </c>
      <c r="C201" s="273"/>
      <c r="D201" s="273"/>
      <c r="E201" s="273"/>
      <c r="F201" s="273"/>
      <c r="G201" s="273"/>
      <c r="H201" s="274"/>
      <c r="I201" s="274"/>
      <c r="J201" s="274"/>
      <c r="K201" s="274"/>
      <c r="L201" s="274">
        <f>'[59]Dang uy'!$E$18</f>
        <v>0</v>
      </c>
      <c r="M201" s="274"/>
      <c r="N201" s="274">
        <f t="shared" si="32"/>
        <v>0</v>
      </c>
      <c r="O201" s="724">
        <f t="shared" si="30"/>
        <v>0</v>
      </c>
      <c r="P201" s="390"/>
      <c r="Q201" s="296"/>
      <c r="R201" s="295"/>
      <c r="S201" s="290"/>
      <c r="T201" s="290"/>
      <c r="U201" s="290"/>
    </row>
    <row r="202" spans="1:22">
      <c r="A202" s="325"/>
      <c r="B202" s="425" t="s">
        <v>398</v>
      </c>
      <c r="C202" s="273"/>
      <c r="D202" s="273"/>
      <c r="E202" s="273"/>
      <c r="F202" s="273"/>
      <c r="G202" s="273"/>
      <c r="H202" s="274"/>
      <c r="I202" s="274"/>
      <c r="J202" s="274"/>
      <c r="K202" s="274"/>
      <c r="L202" s="274"/>
      <c r="M202" s="274"/>
      <c r="N202" s="274">
        <f t="shared" si="32"/>
        <v>0</v>
      </c>
      <c r="O202" s="724">
        <f t="shared" si="30"/>
        <v>0</v>
      </c>
      <c r="P202" s="390"/>
      <c r="Q202" s="296"/>
      <c r="R202" s="295"/>
      <c r="S202" s="290"/>
      <c r="T202" s="290"/>
      <c r="U202" s="290"/>
    </row>
    <row r="203" spans="1:22">
      <c r="A203" s="325"/>
      <c r="B203" s="425" t="s">
        <v>399</v>
      </c>
      <c r="C203" s="273"/>
      <c r="D203" s="273"/>
      <c r="E203" s="273"/>
      <c r="F203" s="273"/>
      <c r="G203" s="273"/>
      <c r="H203" s="274"/>
      <c r="I203" s="274"/>
      <c r="J203" s="274"/>
      <c r="K203" s="274"/>
      <c r="L203" s="274"/>
      <c r="M203" s="274"/>
      <c r="N203" s="274">
        <f t="shared" si="32"/>
        <v>0</v>
      </c>
      <c r="O203" s="724">
        <f t="shared" si="30"/>
        <v>0</v>
      </c>
      <c r="P203" s="390"/>
      <c r="Q203" s="296"/>
      <c r="R203" s="295"/>
      <c r="S203" s="290"/>
      <c r="T203" s="290"/>
      <c r="U203" s="290"/>
    </row>
    <row r="204" spans="1:22" ht="47.25">
      <c r="A204" s="325"/>
      <c r="B204" s="426" t="s">
        <v>400</v>
      </c>
      <c r="C204" s="273"/>
      <c r="D204" s="273"/>
      <c r="E204" s="273"/>
      <c r="F204" s="273"/>
      <c r="G204" s="273"/>
      <c r="H204" s="274"/>
      <c r="I204" s="274"/>
      <c r="J204" s="274"/>
      <c r="K204" s="274"/>
      <c r="L204" s="274">
        <f>'[59]Dang uy'!E21</f>
        <v>50000000</v>
      </c>
      <c r="M204" s="274"/>
      <c r="N204" s="274"/>
      <c r="O204" s="724">
        <f t="shared" si="30"/>
        <v>50000000</v>
      </c>
      <c r="P204" s="390"/>
      <c r="Q204" s="296"/>
      <c r="R204" s="295"/>
      <c r="S204" s="290"/>
      <c r="T204" s="290"/>
      <c r="U204" s="290"/>
    </row>
    <row r="205" spans="1:22">
      <c r="A205" s="325"/>
      <c r="B205" s="426" t="s">
        <v>401</v>
      </c>
      <c r="C205" s="273"/>
      <c r="D205" s="273"/>
      <c r="E205" s="273"/>
      <c r="F205" s="273"/>
      <c r="G205" s="273"/>
      <c r="H205" s="274"/>
      <c r="I205" s="274"/>
      <c r="J205" s="274"/>
      <c r="K205" s="274"/>
      <c r="L205" s="274"/>
      <c r="M205" s="274"/>
      <c r="N205" s="274">
        <f t="shared" si="32"/>
        <v>0</v>
      </c>
      <c r="O205" s="724">
        <f t="shared" si="30"/>
        <v>0</v>
      </c>
      <c r="P205" s="390"/>
      <c r="Q205" s="296"/>
      <c r="R205" s="295"/>
      <c r="S205" s="290"/>
      <c r="T205" s="290"/>
      <c r="U205" s="290"/>
    </row>
    <row r="206" spans="1:22" s="313" customFormat="1">
      <c r="A206" s="325"/>
      <c r="B206" s="426" t="s">
        <v>402</v>
      </c>
      <c r="C206" s="273"/>
      <c r="D206" s="273"/>
      <c r="E206" s="273"/>
      <c r="F206" s="273"/>
      <c r="G206" s="273"/>
      <c r="H206" s="274"/>
      <c r="I206" s="274"/>
      <c r="J206" s="274"/>
      <c r="K206" s="274"/>
      <c r="L206" s="274"/>
      <c r="M206" s="274"/>
      <c r="N206" s="274">
        <f t="shared" si="32"/>
        <v>0</v>
      </c>
      <c r="O206" s="724">
        <f t="shared" si="30"/>
        <v>0</v>
      </c>
      <c r="P206" s="390"/>
      <c r="Q206" s="296"/>
      <c r="R206" s="295"/>
      <c r="S206" s="312"/>
      <c r="T206" s="312"/>
      <c r="U206" s="312"/>
    </row>
    <row r="207" spans="1:22" s="313" customFormat="1">
      <c r="A207" s="325"/>
      <c r="B207" s="426" t="s">
        <v>403</v>
      </c>
      <c r="C207" s="273"/>
      <c r="D207" s="273"/>
      <c r="E207" s="273"/>
      <c r="F207" s="273"/>
      <c r="G207" s="273"/>
      <c r="H207" s="274"/>
      <c r="I207" s="274"/>
      <c r="J207" s="274"/>
      <c r="K207" s="274"/>
      <c r="L207" s="274"/>
      <c r="M207" s="274"/>
      <c r="N207" s="274">
        <f t="shared" si="32"/>
        <v>0</v>
      </c>
      <c r="O207" s="724">
        <f t="shared" si="30"/>
        <v>0</v>
      </c>
      <c r="P207" s="390"/>
      <c r="Q207" s="296"/>
      <c r="R207" s="295"/>
      <c r="S207" s="312"/>
      <c r="T207" s="312"/>
      <c r="U207" s="312"/>
    </row>
    <row r="208" spans="1:22" s="315" customFormat="1">
      <c r="A208" s="325"/>
      <c r="B208" s="426" t="s">
        <v>404</v>
      </c>
      <c r="C208" s="273"/>
      <c r="D208" s="273"/>
      <c r="E208" s="273"/>
      <c r="F208" s="273"/>
      <c r="G208" s="273"/>
      <c r="H208" s="274"/>
      <c r="I208" s="274"/>
      <c r="J208" s="274"/>
      <c r="K208" s="274"/>
      <c r="L208" s="274">
        <f>'[59]Dang uy'!E25</f>
        <v>52000000</v>
      </c>
      <c r="M208" s="274"/>
      <c r="N208" s="274"/>
      <c r="O208" s="724">
        <f t="shared" si="30"/>
        <v>52000000</v>
      </c>
      <c r="P208" s="390"/>
      <c r="Q208" s="296"/>
      <c r="R208" s="295"/>
      <c r="S208" s="288"/>
      <c r="T208" s="290"/>
      <c r="U208" s="288"/>
      <c r="V208" s="314"/>
    </row>
    <row r="209" spans="1:22" s="315" customFormat="1">
      <c r="A209" s="325"/>
      <c r="B209" s="425" t="s">
        <v>405</v>
      </c>
      <c r="C209" s="273"/>
      <c r="D209" s="273"/>
      <c r="E209" s="273"/>
      <c r="F209" s="273"/>
      <c r="G209" s="273"/>
      <c r="H209" s="274"/>
      <c r="I209" s="274"/>
      <c r="J209" s="274"/>
      <c r="K209" s="274"/>
      <c r="L209" s="427"/>
      <c r="M209" s="274"/>
      <c r="N209" s="274">
        <f t="shared" si="32"/>
        <v>0</v>
      </c>
      <c r="O209" s="724">
        <f t="shared" si="30"/>
        <v>0</v>
      </c>
      <c r="P209" s="390"/>
      <c r="Q209" s="296"/>
      <c r="R209" s="295"/>
      <c r="S209" s="288"/>
      <c r="T209" s="290"/>
      <c r="U209" s="288"/>
      <c r="V209" s="314"/>
    </row>
    <row r="210" spans="1:22" s="315" customFormat="1">
      <c r="A210" s="335" t="s">
        <v>152</v>
      </c>
      <c r="B210" s="428" t="s">
        <v>382</v>
      </c>
      <c r="C210" s="273"/>
      <c r="D210" s="273"/>
      <c r="E210" s="273"/>
      <c r="F210" s="273"/>
      <c r="G210" s="273"/>
      <c r="H210" s="274"/>
      <c r="I210" s="279">
        <f>L210</f>
        <v>594617420</v>
      </c>
      <c r="J210" s="279"/>
      <c r="K210" s="279"/>
      <c r="L210" s="279">
        <f>SUM(L211:L215)</f>
        <v>594617420</v>
      </c>
      <c r="M210" s="279">
        <f t="shared" ref="M210:N210" si="33">SUM(M211:M215)</f>
        <v>0</v>
      </c>
      <c r="N210" s="279">
        <f t="shared" si="33"/>
        <v>5500000</v>
      </c>
      <c r="O210" s="279">
        <f>SUM(O211:O215)</f>
        <v>589117420</v>
      </c>
      <c r="P210" s="390"/>
      <c r="Q210" s="296"/>
      <c r="R210" s="295"/>
      <c r="S210" s="288"/>
      <c r="T210" s="290"/>
      <c r="U210" s="288"/>
      <c r="V210" s="314"/>
    </row>
    <row r="211" spans="1:22" s="315" customFormat="1">
      <c r="A211" s="325"/>
      <c r="B211" s="272" t="s">
        <v>406</v>
      </c>
      <c r="C211" s="273"/>
      <c r="D211" s="273"/>
      <c r="E211" s="273"/>
      <c r="F211" s="273"/>
      <c r="G211" s="273"/>
      <c r="H211" s="274"/>
      <c r="I211" s="274"/>
      <c r="J211" s="274"/>
      <c r="K211" s="274"/>
      <c r="L211" s="274">
        <f>'[59]Dang uy'!E29</f>
        <v>457617420</v>
      </c>
      <c r="M211" s="274"/>
      <c r="N211" s="274"/>
      <c r="O211" s="724">
        <f t="shared" si="30"/>
        <v>457617420</v>
      </c>
      <c r="P211" s="390"/>
      <c r="Q211" s="296"/>
      <c r="R211" s="295"/>
      <c r="S211" s="288"/>
      <c r="T211" s="290"/>
      <c r="U211" s="288"/>
      <c r="V211" s="314"/>
    </row>
    <row r="212" spans="1:22" s="315" customFormat="1">
      <c r="A212" s="325"/>
      <c r="B212" s="272" t="s">
        <v>407</v>
      </c>
      <c r="C212" s="273"/>
      <c r="D212" s="273"/>
      <c r="E212" s="273"/>
      <c r="F212" s="273"/>
      <c r="G212" s="273"/>
      <c r="H212" s="274"/>
      <c r="I212" s="274"/>
      <c r="J212" s="429">
        <v>5</v>
      </c>
      <c r="K212" s="274">
        <v>11000000</v>
      </c>
      <c r="L212" s="274">
        <f>J212*K212</f>
        <v>55000000</v>
      </c>
      <c r="M212" s="274"/>
      <c r="N212" s="274">
        <f t="shared" ref="N212" si="34">L212*10%</f>
        <v>5500000</v>
      </c>
      <c r="O212" s="724">
        <f t="shared" si="30"/>
        <v>49500000</v>
      </c>
      <c r="P212" s="390"/>
      <c r="Q212" s="265">
        <f>L212*10%</f>
        <v>5500000</v>
      </c>
      <c r="R212" s="295"/>
      <c r="S212" s="288"/>
      <c r="T212" s="290"/>
      <c r="U212" s="288"/>
      <c r="V212" s="314"/>
    </row>
    <row r="213" spans="1:22" s="315" customFormat="1">
      <c r="A213" s="325"/>
      <c r="B213" s="409" t="s">
        <v>522</v>
      </c>
      <c r="C213" s="273"/>
      <c r="D213" s="273"/>
      <c r="E213" s="273"/>
      <c r="F213" s="273"/>
      <c r="G213" s="273"/>
      <c r="H213" s="274"/>
      <c r="I213" s="274"/>
      <c r="J213" s="274"/>
      <c r="K213" s="274"/>
      <c r="L213" s="274">
        <v>30000000</v>
      </c>
      <c r="M213" s="274"/>
      <c r="N213" s="274"/>
      <c r="O213" s="724">
        <f t="shared" si="30"/>
        <v>30000000</v>
      </c>
      <c r="P213" s="390"/>
      <c r="Q213" s="296"/>
      <c r="R213" s="295"/>
      <c r="S213" s="288"/>
      <c r="T213" s="290"/>
      <c r="U213" s="288"/>
      <c r="V213" s="314"/>
    </row>
    <row r="214" spans="1:22" s="315" customFormat="1">
      <c r="A214" s="325"/>
      <c r="B214" s="409" t="s">
        <v>480</v>
      </c>
      <c r="C214" s="273"/>
      <c r="D214" s="273"/>
      <c r="E214" s="273"/>
      <c r="F214" s="273"/>
      <c r="G214" s="273"/>
      <c r="H214" s="274"/>
      <c r="I214" s="274"/>
      <c r="J214" s="274"/>
      <c r="K214" s="274"/>
      <c r="L214" s="274"/>
      <c r="M214" s="274"/>
      <c r="N214" s="274"/>
      <c r="O214" s="724">
        <f t="shared" si="30"/>
        <v>0</v>
      </c>
      <c r="P214" s="390"/>
      <c r="Q214" s="296"/>
      <c r="R214" s="295"/>
      <c r="S214" s="288"/>
      <c r="T214" s="290"/>
      <c r="U214" s="288"/>
      <c r="V214" s="314"/>
    </row>
    <row r="215" spans="1:22">
      <c r="A215" s="325"/>
      <c r="B215" s="430" t="s">
        <v>316</v>
      </c>
      <c r="C215" s="329"/>
      <c r="D215" s="329"/>
      <c r="E215" s="329"/>
      <c r="F215" s="329"/>
      <c r="G215" s="329"/>
      <c r="H215" s="274"/>
      <c r="I215" s="274"/>
      <c r="J215" s="274"/>
      <c r="K215" s="274"/>
      <c r="L215" s="274">
        <f>'[59]Dang uy'!E31</f>
        <v>52000000</v>
      </c>
      <c r="M215" s="274"/>
      <c r="N215" s="274"/>
      <c r="O215" s="724">
        <f t="shared" si="30"/>
        <v>52000000</v>
      </c>
      <c r="P215" s="390"/>
      <c r="Q215" s="296"/>
      <c r="R215" s="295"/>
      <c r="T215" s="290"/>
    </row>
    <row r="216" spans="1:22">
      <c r="A216" s="335" t="s">
        <v>153</v>
      </c>
      <c r="B216" s="431" t="s">
        <v>408</v>
      </c>
      <c r="C216" s="329"/>
      <c r="D216" s="329"/>
      <c r="E216" s="329"/>
      <c r="F216" s="329"/>
      <c r="G216" s="329"/>
      <c r="H216" s="274"/>
      <c r="I216" s="279">
        <f>L216</f>
        <v>420656635</v>
      </c>
      <c r="J216" s="274"/>
      <c r="K216" s="274"/>
      <c r="L216" s="279">
        <f>SUM(L217:L220)</f>
        <v>420656635</v>
      </c>
      <c r="M216" s="279">
        <f t="shared" ref="M216:N216" si="35">SUM(M217:M220)</f>
        <v>0</v>
      </c>
      <c r="N216" s="279">
        <f t="shared" si="35"/>
        <v>5500000</v>
      </c>
      <c r="O216" s="279">
        <f>L216-N216</f>
        <v>415156635</v>
      </c>
      <c r="P216" s="390"/>
      <c r="Q216" s="296"/>
      <c r="R216" s="295"/>
      <c r="T216" s="290"/>
    </row>
    <row r="217" spans="1:22">
      <c r="A217" s="325"/>
      <c r="B217" s="272" t="s">
        <v>406</v>
      </c>
      <c r="C217" s="329"/>
      <c r="D217" s="329"/>
      <c r="E217" s="329"/>
      <c r="F217" s="329"/>
      <c r="G217" s="329"/>
      <c r="H217" s="274"/>
      <c r="I217" s="274"/>
      <c r="J217" s="274"/>
      <c r="K217" s="274"/>
      <c r="L217" s="274">
        <f>'[59]Dang uy'!E34</f>
        <v>320656635</v>
      </c>
      <c r="M217" s="274"/>
      <c r="N217" s="274"/>
      <c r="O217" s="724">
        <f t="shared" si="30"/>
        <v>320656635</v>
      </c>
      <c r="P217" s="390"/>
      <c r="Q217" s="296"/>
      <c r="R217" s="295"/>
      <c r="T217" s="290"/>
    </row>
    <row r="218" spans="1:22">
      <c r="A218" s="325"/>
      <c r="B218" s="272" t="s">
        <v>407</v>
      </c>
      <c r="C218" s="329"/>
      <c r="D218" s="329"/>
      <c r="E218" s="329"/>
      <c r="F218" s="329"/>
      <c r="G218" s="329"/>
      <c r="H218" s="274"/>
      <c r="I218" s="274"/>
      <c r="J218" s="274">
        <v>5</v>
      </c>
      <c r="K218" s="274">
        <v>11000000</v>
      </c>
      <c r="L218" s="274">
        <f>J218*K218</f>
        <v>55000000</v>
      </c>
      <c r="M218" s="274"/>
      <c r="N218" s="274">
        <f t="shared" ref="N218" si="36">L218*10%</f>
        <v>5500000</v>
      </c>
      <c r="O218" s="724">
        <f t="shared" si="30"/>
        <v>49500000</v>
      </c>
      <c r="P218" s="390"/>
      <c r="Q218" s="265">
        <f>L218*10%</f>
        <v>5500000</v>
      </c>
      <c r="R218" s="295"/>
      <c r="T218" s="290"/>
    </row>
    <row r="219" spans="1:22">
      <c r="A219" s="325"/>
      <c r="B219" s="430" t="s">
        <v>316</v>
      </c>
      <c r="C219" s="329"/>
      <c r="D219" s="329"/>
      <c r="E219" s="329"/>
      <c r="F219" s="329"/>
      <c r="G219" s="329"/>
      <c r="H219" s="274"/>
      <c r="I219" s="274"/>
      <c r="J219" s="274"/>
      <c r="K219" s="274"/>
      <c r="L219" s="274">
        <v>45000000</v>
      </c>
      <c r="M219" s="274"/>
      <c r="N219" s="274"/>
      <c r="O219" s="724">
        <f t="shared" si="30"/>
        <v>45000000</v>
      </c>
      <c r="P219" s="390"/>
      <c r="Q219" s="296"/>
      <c r="R219" s="295"/>
      <c r="T219" s="290"/>
    </row>
    <row r="220" spans="1:22" ht="17.25" customHeight="1">
      <c r="A220" s="325"/>
      <c r="B220" s="272" t="s">
        <v>480</v>
      </c>
      <c r="C220" s="329"/>
      <c r="D220" s="329"/>
      <c r="E220" s="329"/>
      <c r="F220" s="329"/>
      <c r="G220" s="329"/>
      <c r="H220" s="274"/>
      <c r="I220" s="274"/>
      <c r="J220" s="274"/>
      <c r="K220" s="274"/>
      <c r="L220" s="274"/>
      <c r="M220" s="274"/>
      <c r="N220" s="274"/>
      <c r="O220" s="724">
        <f t="shared" si="30"/>
        <v>0</v>
      </c>
      <c r="P220" s="390"/>
      <c r="Q220" s="296"/>
      <c r="R220" s="295"/>
      <c r="T220" s="290"/>
    </row>
    <row r="221" spans="1:22" ht="31.5" hidden="1">
      <c r="A221" s="325"/>
      <c r="B221" s="408" t="s">
        <v>409</v>
      </c>
      <c r="C221" s="329"/>
      <c r="D221" s="329"/>
      <c r="E221" s="329"/>
      <c r="F221" s="329"/>
      <c r="G221" s="329"/>
      <c r="H221" s="274"/>
      <c r="I221" s="274"/>
      <c r="J221" s="274"/>
      <c r="K221" s="274"/>
      <c r="L221" s="274"/>
      <c r="M221" s="274"/>
      <c r="N221" s="274"/>
      <c r="O221" s="274">
        <f>L221</f>
        <v>0</v>
      </c>
      <c r="P221" s="390"/>
      <c r="Q221" s="296"/>
      <c r="R221" s="295"/>
      <c r="T221" s="290"/>
    </row>
    <row r="222" spans="1:22">
      <c r="A222" s="335" t="s">
        <v>410</v>
      </c>
      <c r="B222" s="431" t="s">
        <v>411</v>
      </c>
      <c r="C222" s="329"/>
      <c r="D222" s="329"/>
      <c r="E222" s="329"/>
      <c r="F222" s="329"/>
      <c r="G222" s="329"/>
      <c r="H222" s="274"/>
      <c r="I222" s="279">
        <f>L222</f>
        <v>358983210</v>
      </c>
      <c r="J222" s="274"/>
      <c r="K222" s="274"/>
      <c r="L222" s="279">
        <f>+L223+L224+L225</f>
        <v>358983210</v>
      </c>
      <c r="M222" s="279">
        <f>+M223+M224+M225</f>
        <v>0</v>
      </c>
      <c r="N222" s="279">
        <f>+N223+N224+N225</f>
        <v>3300000</v>
      </c>
      <c r="O222" s="279">
        <f>+L223+O224+O225</f>
        <v>355683210</v>
      </c>
      <c r="P222" s="390"/>
      <c r="Q222" s="296"/>
      <c r="R222" s="295"/>
      <c r="T222" s="290"/>
    </row>
    <row r="223" spans="1:22">
      <c r="A223" s="325"/>
      <c r="B223" s="420" t="s">
        <v>387</v>
      </c>
      <c r="C223" s="329"/>
      <c r="D223" s="329"/>
      <c r="E223" s="329"/>
      <c r="F223" s="329"/>
      <c r="G223" s="329"/>
      <c r="H223" s="274"/>
      <c r="I223" s="274"/>
      <c r="J223" s="274"/>
      <c r="K223" s="274"/>
      <c r="L223" s="274">
        <f>'[59]Dang uy'!E38</f>
        <v>292983210</v>
      </c>
      <c r="M223" s="274"/>
      <c r="N223" s="274"/>
      <c r="O223" s="724">
        <f t="shared" ref="O223:O225" si="37">L223-N223</f>
        <v>292983210</v>
      </c>
      <c r="P223" s="390"/>
      <c r="Q223" s="296"/>
      <c r="R223" s="295"/>
      <c r="T223" s="290"/>
    </row>
    <row r="224" spans="1:22">
      <c r="A224" s="325"/>
      <c r="B224" s="432" t="s">
        <v>405</v>
      </c>
      <c r="C224" s="329"/>
      <c r="D224" s="329"/>
      <c r="E224" s="329"/>
      <c r="F224" s="329"/>
      <c r="G224" s="329"/>
      <c r="H224" s="274"/>
      <c r="I224" s="274"/>
      <c r="J224" s="274">
        <v>3</v>
      </c>
      <c r="K224" s="274">
        <v>11000000</v>
      </c>
      <c r="L224" s="274">
        <f>J224*K224</f>
        <v>33000000</v>
      </c>
      <c r="M224" s="274"/>
      <c r="N224" s="274">
        <f t="shared" ref="N224" si="38">L224*10%</f>
        <v>3300000</v>
      </c>
      <c r="O224" s="724">
        <f t="shared" si="37"/>
        <v>29700000</v>
      </c>
      <c r="P224" s="390"/>
      <c r="Q224" s="265">
        <f>L224*10%</f>
        <v>3300000</v>
      </c>
      <c r="R224" s="295"/>
      <c r="T224" s="290"/>
    </row>
    <row r="225" spans="1:24">
      <c r="A225" s="325"/>
      <c r="B225" s="426" t="s">
        <v>404</v>
      </c>
      <c r="C225" s="329"/>
      <c r="D225" s="329"/>
      <c r="E225" s="329"/>
      <c r="F225" s="329"/>
      <c r="G225" s="329"/>
      <c r="H225" s="274"/>
      <c r="I225" s="274"/>
      <c r="J225" s="274"/>
      <c r="K225" s="274"/>
      <c r="L225" s="274">
        <v>33000000</v>
      </c>
      <c r="M225" s="274"/>
      <c r="N225" s="274"/>
      <c r="O225" s="724">
        <f t="shared" si="37"/>
        <v>33000000</v>
      </c>
      <c r="P225" s="390"/>
      <c r="Q225" s="296"/>
      <c r="R225" s="295"/>
      <c r="T225" s="290"/>
    </row>
    <row r="226" spans="1:24">
      <c r="A226" s="335" t="s">
        <v>187</v>
      </c>
      <c r="B226" s="431" t="s">
        <v>411</v>
      </c>
      <c r="C226" s="329"/>
      <c r="D226" s="329"/>
      <c r="E226" s="329"/>
      <c r="F226" s="329"/>
      <c r="G226" s="329"/>
      <c r="H226" s="274"/>
      <c r="I226" s="279">
        <f>L226</f>
        <v>1007370000</v>
      </c>
      <c r="J226" s="274"/>
      <c r="K226" s="274"/>
      <c r="L226" s="279">
        <f>L250+L253</f>
        <v>1007370000</v>
      </c>
      <c r="M226" s="279">
        <f t="shared" ref="M226:O226" si="39">M227+M228</f>
        <v>0</v>
      </c>
      <c r="N226" s="279">
        <f t="shared" si="39"/>
        <v>0</v>
      </c>
      <c r="O226" s="279">
        <f t="shared" si="39"/>
        <v>0</v>
      </c>
      <c r="P226" s="390"/>
      <c r="Q226" s="296"/>
      <c r="R226" s="295"/>
      <c r="T226" s="290"/>
    </row>
    <row r="227" spans="1:24">
      <c r="A227" s="325"/>
      <c r="B227" s="288"/>
      <c r="C227" s="329"/>
      <c r="D227" s="329"/>
      <c r="E227" s="329"/>
      <c r="F227" s="329"/>
      <c r="G227" s="329"/>
      <c r="H227" s="274"/>
      <c r="I227" s="274"/>
      <c r="J227" s="274"/>
      <c r="K227" s="274"/>
      <c r="L227" s="288"/>
      <c r="M227" s="274"/>
      <c r="N227" s="274"/>
      <c r="O227" s="274">
        <f>L227</f>
        <v>0</v>
      </c>
      <c r="P227" s="390"/>
      <c r="Q227" s="296"/>
      <c r="R227" s="295"/>
      <c r="T227" s="290"/>
    </row>
    <row r="228" spans="1:24">
      <c r="A228" s="325"/>
      <c r="B228" s="288"/>
      <c r="C228" s="329"/>
      <c r="D228" s="329"/>
      <c r="E228" s="329"/>
      <c r="F228" s="329"/>
      <c r="G228" s="329"/>
      <c r="H228" s="274"/>
      <c r="I228" s="274"/>
      <c r="J228" s="274"/>
      <c r="K228" s="274"/>
      <c r="L228" s="288"/>
      <c r="M228" s="274"/>
      <c r="N228" s="274"/>
      <c r="O228" s="274">
        <f>L228</f>
        <v>0</v>
      </c>
      <c r="P228" s="390"/>
      <c r="Q228" s="296"/>
      <c r="R228" s="295"/>
      <c r="T228" s="290"/>
    </row>
    <row r="229" spans="1:24" s="287" customFormat="1">
      <c r="A229" s="335">
        <v>2</v>
      </c>
      <c r="B229" s="433" t="s">
        <v>412</v>
      </c>
      <c r="C229" s="279"/>
      <c r="D229" s="279"/>
      <c r="E229" s="279"/>
      <c r="F229" s="279"/>
      <c r="G229" s="279"/>
      <c r="H229" s="279"/>
      <c r="I229" s="279">
        <f>L229</f>
        <v>4368359589</v>
      </c>
      <c r="J229" s="279">
        <f>J230+J268</f>
        <v>12</v>
      </c>
      <c r="K229" s="279"/>
      <c r="L229" s="279">
        <f>SUM(L230:L248)+L249+L252+L267</f>
        <v>4368359589</v>
      </c>
      <c r="M229" s="279">
        <f t="shared" ref="M229:N229" si="40">SUM(M230:M248)+M249+M252+M267</f>
        <v>0</v>
      </c>
      <c r="N229" s="279">
        <f t="shared" si="40"/>
        <v>35700000</v>
      </c>
      <c r="O229" s="279">
        <f>SUM(O230:O248)+O249+O252+O267</f>
        <v>4332659589</v>
      </c>
      <c r="P229" s="390"/>
      <c r="Q229" s="296"/>
      <c r="R229" s="316"/>
      <c r="S229" s="317"/>
      <c r="T229" s="317"/>
      <c r="U229" s="317"/>
    </row>
    <row r="230" spans="1:24">
      <c r="A230" s="325"/>
      <c r="B230" s="272" t="s">
        <v>406</v>
      </c>
      <c r="C230" s="273"/>
      <c r="D230" s="273"/>
      <c r="E230" s="273"/>
      <c r="F230" s="273"/>
      <c r="G230" s="273"/>
      <c r="H230" s="273"/>
      <c r="I230" s="274"/>
      <c r="J230" s="274">
        <v>9</v>
      </c>
      <c r="K230" s="274"/>
      <c r="L230" s="274">
        <f>('[60]LƯƠNG + THƯỞNG CÁC PHÒNG'!$Q$23+'[60]LƯƠNG + THƯỞNG CÁC PHÒNG'!$Q$36)*1000</f>
        <v>892108269</v>
      </c>
      <c r="M230" s="274"/>
      <c r="N230" s="274"/>
      <c r="O230" s="724">
        <f t="shared" ref="O230:O248" si="41">L230-N230</f>
        <v>892108269</v>
      </c>
      <c r="P230" s="390"/>
      <c r="Q230" s="296"/>
      <c r="R230" s="318"/>
      <c r="S230" s="319"/>
      <c r="T230" s="319"/>
      <c r="U230" s="319"/>
    </row>
    <row r="231" spans="1:24" s="313" customFormat="1" ht="31.5">
      <c r="A231" s="325"/>
      <c r="B231" s="361" t="s">
        <v>414</v>
      </c>
      <c r="C231" s="388"/>
      <c r="D231" s="388"/>
      <c r="E231" s="388"/>
      <c r="F231" s="388"/>
      <c r="G231" s="388"/>
      <c r="H231" s="388"/>
      <c r="I231" s="274"/>
      <c r="J231" s="274">
        <v>2</v>
      </c>
      <c r="K231" s="274"/>
      <c r="L231" s="274">
        <f>'[60] HĐ bảo vệ'!$G$6</f>
        <v>42000000</v>
      </c>
      <c r="M231" s="274"/>
      <c r="N231" s="274"/>
      <c r="O231" s="724">
        <f t="shared" si="41"/>
        <v>42000000</v>
      </c>
      <c r="P231" s="390"/>
      <c r="Q231" s="296"/>
      <c r="R231" s="308"/>
    </row>
    <row r="232" spans="1:24">
      <c r="A232" s="325"/>
      <c r="B232" s="272" t="s">
        <v>407</v>
      </c>
      <c r="C232" s="273"/>
      <c r="D232" s="273"/>
      <c r="E232" s="273"/>
      <c r="F232" s="273"/>
      <c r="G232" s="273"/>
      <c r="H232" s="273"/>
      <c r="I232" s="274"/>
      <c r="J232" s="274">
        <f>11+3</f>
        <v>14</v>
      </c>
      <c r="K232" s="274">
        <v>11000000</v>
      </c>
      <c r="L232" s="274">
        <f>J232*K232</f>
        <v>154000000</v>
      </c>
      <c r="M232" s="274"/>
      <c r="N232" s="274">
        <f t="shared" ref="N232:N248" si="42">L232*10%</f>
        <v>15400000</v>
      </c>
      <c r="O232" s="724">
        <f t="shared" si="41"/>
        <v>138600000</v>
      </c>
      <c r="P232" s="390"/>
      <c r="Q232" s="265">
        <f>L232*10%</f>
        <v>15400000</v>
      </c>
      <c r="R232" s="318"/>
      <c r="S232" s="319"/>
      <c r="T232" s="320"/>
      <c r="U232" s="319"/>
      <c r="V232" s="290"/>
      <c r="W232" s="320"/>
      <c r="X232" s="320">
        <f>W232-V232</f>
        <v>0</v>
      </c>
    </row>
    <row r="233" spans="1:24" s="313" customFormat="1" ht="31.5">
      <c r="A233" s="325"/>
      <c r="B233" s="408" t="s">
        <v>415</v>
      </c>
      <c r="C233" s="273"/>
      <c r="D233" s="273"/>
      <c r="E233" s="273"/>
      <c r="F233" s="273"/>
      <c r="G233" s="273"/>
      <c r="H233" s="273"/>
      <c r="I233" s="274"/>
      <c r="J233" s="274"/>
      <c r="K233" s="274"/>
      <c r="L233" s="274">
        <v>130000000</v>
      </c>
      <c r="M233" s="274"/>
      <c r="N233" s="274">
        <f t="shared" si="42"/>
        <v>13000000</v>
      </c>
      <c r="O233" s="724">
        <f t="shared" si="41"/>
        <v>117000000</v>
      </c>
      <c r="P233" s="390"/>
      <c r="Q233" s="296"/>
      <c r="R233" s="318"/>
      <c r="S233" s="321"/>
      <c r="T233" s="322"/>
      <c r="U233" s="321"/>
      <c r="V233" s="312"/>
      <c r="W233" s="322"/>
      <c r="X233" s="322"/>
    </row>
    <row r="234" spans="1:24">
      <c r="A234" s="325"/>
      <c r="B234" s="430" t="s">
        <v>316</v>
      </c>
      <c r="C234" s="329"/>
      <c r="D234" s="329"/>
      <c r="E234" s="329"/>
      <c r="F234" s="329"/>
      <c r="G234" s="329"/>
      <c r="H234" s="329"/>
      <c r="I234" s="274"/>
      <c r="J234" s="274"/>
      <c r="K234" s="274"/>
      <c r="L234" s="274">
        <f>ROUND(('[60]LƯƠNG + THƯỞNG CÁC PHÒNG'!$R$23+'[60]LƯƠNG + THƯỞNG CÁC PHÒNG'!$R$36)*1000,-3)</f>
        <v>133015000</v>
      </c>
      <c r="M234" s="274"/>
      <c r="N234" s="274"/>
      <c r="O234" s="724">
        <f t="shared" si="41"/>
        <v>133015000</v>
      </c>
      <c r="P234" s="390"/>
      <c r="Q234" s="296"/>
      <c r="R234" s="318"/>
      <c r="S234" s="319"/>
      <c r="T234" s="320"/>
      <c r="U234" s="290"/>
      <c r="V234" s="320"/>
    </row>
    <row r="235" spans="1:24">
      <c r="A235" s="325"/>
      <c r="B235" s="434" t="s">
        <v>777</v>
      </c>
      <c r="C235" s="273"/>
      <c r="D235" s="273"/>
      <c r="E235" s="273"/>
      <c r="F235" s="273"/>
      <c r="G235" s="273"/>
      <c r="H235" s="273"/>
      <c r="I235" s="274"/>
      <c r="J235" s="274"/>
      <c r="K235" s="274"/>
      <c r="L235" s="274">
        <v>20000000</v>
      </c>
      <c r="M235" s="274"/>
      <c r="N235" s="274"/>
      <c r="O235" s="724">
        <f t="shared" si="41"/>
        <v>20000000</v>
      </c>
      <c r="P235" s="390"/>
      <c r="Q235" s="296"/>
      <c r="R235" s="295"/>
    </row>
    <row r="236" spans="1:24">
      <c r="A236" s="325"/>
      <c r="B236" s="434" t="s">
        <v>416</v>
      </c>
      <c r="C236" s="273"/>
      <c r="D236" s="273"/>
      <c r="E236" s="273"/>
      <c r="F236" s="273"/>
      <c r="G236" s="273"/>
      <c r="H236" s="273"/>
      <c r="I236" s="274"/>
      <c r="J236" s="274"/>
      <c r="K236" s="274"/>
      <c r="L236" s="274">
        <v>20000000</v>
      </c>
      <c r="M236" s="274"/>
      <c r="N236" s="274"/>
      <c r="O236" s="724">
        <f t="shared" si="41"/>
        <v>20000000</v>
      </c>
      <c r="P236" s="390"/>
      <c r="Q236" s="296"/>
      <c r="R236" s="295"/>
    </row>
    <row r="237" spans="1:24">
      <c r="A237" s="325"/>
      <c r="B237" s="434" t="s">
        <v>417</v>
      </c>
      <c r="C237" s="273"/>
      <c r="D237" s="273"/>
      <c r="E237" s="273"/>
      <c r="F237" s="273"/>
      <c r="G237" s="273"/>
      <c r="H237" s="273"/>
      <c r="I237" s="274"/>
      <c r="J237" s="274"/>
      <c r="K237" s="274"/>
      <c r="L237" s="274">
        <v>40000000</v>
      </c>
      <c r="M237" s="274"/>
      <c r="N237" s="274">
        <f t="shared" si="42"/>
        <v>4000000</v>
      </c>
      <c r="O237" s="724">
        <f t="shared" si="41"/>
        <v>36000000</v>
      </c>
      <c r="P237" s="390"/>
      <c r="Q237" s="296"/>
      <c r="R237" s="295"/>
    </row>
    <row r="238" spans="1:24" s="313" customFormat="1">
      <c r="A238" s="325"/>
      <c r="B238" s="434" t="s">
        <v>418</v>
      </c>
      <c r="C238" s="273"/>
      <c r="D238" s="273"/>
      <c r="E238" s="273"/>
      <c r="F238" s="273"/>
      <c r="G238" s="273"/>
      <c r="H238" s="273"/>
      <c r="I238" s="274"/>
      <c r="J238" s="274"/>
      <c r="K238" s="274"/>
      <c r="L238" s="274">
        <v>190000000</v>
      </c>
      <c r="M238" s="274"/>
      <c r="N238" s="274"/>
      <c r="O238" s="724">
        <f t="shared" si="41"/>
        <v>190000000</v>
      </c>
      <c r="P238" s="390"/>
      <c r="Q238" s="296"/>
      <c r="R238" s="295"/>
    </row>
    <row r="239" spans="1:24" ht="33.75" customHeight="1">
      <c r="A239" s="325"/>
      <c r="B239" s="434" t="s">
        <v>419</v>
      </c>
      <c r="C239" s="273"/>
      <c r="D239" s="273"/>
      <c r="E239" s="273"/>
      <c r="F239" s="273"/>
      <c r="G239" s="273"/>
      <c r="H239" s="273"/>
      <c r="I239" s="274"/>
      <c r="J239" s="274"/>
      <c r="K239" s="274"/>
      <c r="L239" s="274">
        <v>20000000</v>
      </c>
      <c r="M239" s="274"/>
      <c r="N239" s="274"/>
      <c r="O239" s="724">
        <f t="shared" si="41"/>
        <v>20000000</v>
      </c>
      <c r="P239" s="390"/>
      <c r="Q239" s="296"/>
      <c r="R239" s="308"/>
    </row>
    <row r="240" spans="1:24">
      <c r="A240" s="325"/>
      <c r="B240" s="434" t="s">
        <v>420</v>
      </c>
      <c r="C240" s="273"/>
      <c r="D240" s="273"/>
      <c r="E240" s="273"/>
      <c r="F240" s="273"/>
      <c r="G240" s="273"/>
      <c r="H240" s="273"/>
      <c r="I240" s="274"/>
      <c r="J240" s="274"/>
      <c r="K240" s="274"/>
      <c r="L240" s="274"/>
      <c r="M240" s="274"/>
      <c r="N240" s="274">
        <f t="shared" si="42"/>
        <v>0</v>
      </c>
      <c r="O240" s="724">
        <f t="shared" si="41"/>
        <v>0</v>
      </c>
      <c r="P240" s="390"/>
      <c r="Q240" s="296"/>
      <c r="R240" s="308"/>
    </row>
    <row r="241" spans="1:19" ht="30.75" customHeight="1">
      <c r="A241" s="325"/>
      <c r="B241" s="434" t="s">
        <v>421</v>
      </c>
      <c r="C241" s="273"/>
      <c r="D241" s="273"/>
      <c r="E241" s="273"/>
      <c r="F241" s="273"/>
      <c r="G241" s="273"/>
      <c r="H241" s="273"/>
      <c r="I241" s="274"/>
      <c r="J241" s="274"/>
      <c r="K241" s="274"/>
      <c r="L241" s="274"/>
      <c r="M241" s="274"/>
      <c r="N241" s="274">
        <f t="shared" si="42"/>
        <v>0</v>
      </c>
      <c r="O241" s="724">
        <f t="shared" si="41"/>
        <v>0</v>
      </c>
      <c r="P241" s="390"/>
      <c r="Q241" s="296"/>
      <c r="R241" s="308"/>
    </row>
    <row r="242" spans="1:19" hidden="1">
      <c r="A242" s="325"/>
      <c r="B242" s="434" t="s">
        <v>422</v>
      </c>
      <c r="C242" s="273"/>
      <c r="D242" s="273"/>
      <c r="E242" s="273"/>
      <c r="F242" s="273"/>
      <c r="G242" s="273"/>
      <c r="H242" s="273"/>
      <c r="I242" s="274"/>
      <c r="J242" s="274"/>
      <c r="K242" s="274"/>
      <c r="L242" s="274"/>
      <c r="M242" s="274"/>
      <c r="N242" s="274">
        <f t="shared" si="42"/>
        <v>0</v>
      </c>
      <c r="O242" s="724">
        <f t="shared" si="41"/>
        <v>0</v>
      </c>
      <c r="P242" s="390"/>
      <c r="Q242" s="296"/>
      <c r="R242" s="308"/>
    </row>
    <row r="243" spans="1:19" hidden="1">
      <c r="A243" s="325"/>
      <c r="B243" s="434" t="s">
        <v>423</v>
      </c>
      <c r="C243" s="273"/>
      <c r="D243" s="273"/>
      <c r="E243" s="273"/>
      <c r="F243" s="273"/>
      <c r="G243" s="273"/>
      <c r="H243" s="273"/>
      <c r="I243" s="274"/>
      <c r="J243" s="274"/>
      <c r="K243" s="274"/>
      <c r="L243" s="274"/>
      <c r="M243" s="274"/>
      <c r="N243" s="274">
        <f t="shared" si="42"/>
        <v>0</v>
      </c>
      <c r="O243" s="724">
        <f t="shared" si="41"/>
        <v>0</v>
      </c>
      <c r="P243" s="390"/>
      <c r="Q243" s="296"/>
      <c r="R243" s="308"/>
    </row>
    <row r="244" spans="1:19" hidden="1">
      <c r="A244" s="325"/>
      <c r="B244" s="434" t="s">
        <v>424</v>
      </c>
      <c r="C244" s="273"/>
      <c r="D244" s="273"/>
      <c r="E244" s="273"/>
      <c r="F244" s="273"/>
      <c r="G244" s="273"/>
      <c r="H244" s="273"/>
      <c r="I244" s="274"/>
      <c r="J244" s="274"/>
      <c r="K244" s="274"/>
      <c r="L244" s="274"/>
      <c r="M244" s="274"/>
      <c r="N244" s="274">
        <f t="shared" si="42"/>
        <v>0</v>
      </c>
      <c r="O244" s="724">
        <f t="shared" si="41"/>
        <v>0</v>
      </c>
      <c r="P244" s="390"/>
      <c r="Q244" s="296"/>
      <c r="R244" s="308"/>
    </row>
    <row r="245" spans="1:19" hidden="1">
      <c r="A245" s="325"/>
      <c r="B245" s="434" t="s">
        <v>425</v>
      </c>
      <c r="C245" s="273"/>
      <c r="D245" s="273"/>
      <c r="E245" s="273"/>
      <c r="F245" s="273"/>
      <c r="G245" s="273"/>
      <c r="H245" s="273"/>
      <c r="I245" s="274"/>
      <c r="J245" s="274"/>
      <c r="K245" s="274"/>
      <c r="L245" s="274"/>
      <c r="M245" s="274"/>
      <c r="N245" s="274">
        <f t="shared" si="42"/>
        <v>0</v>
      </c>
      <c r="O245" s="724">
        <f t="shared" si="41"/>
        <v>0</v>
      </c>
      <c r="P245" s="390"/>
      <c r="Q245" s="296"/>
      <c r="R245" s="308"/>
    </row>
    <row r="246" spans="1:19" ht="47.25" hidden="1">
      <c r="A246" s="325"/>
      <c r="B246" s="434" t="s">
        <v>426</v>
      </c>
      <c r="C246" s="273"/>
      <c r="D246" s="273"/>
      <c r="E246" s="273"/>
      <c r="F246" s="273"/>
      <c r="G246" s="273"/>
      <c r="H246" s="273"/>
      <c r="I246" s="274"/>
      <c r="J246" s="274"/>
      <c r="K246" s="274"/>
      <c r="L246" s="274"/>
      <c r="M246" s="274"/>
      <c r="N246" s="274">
        <f t="shared" si="42"/>
        <v>0</v>
      </c>
      <c r="O246" s="724">
        <f t="shared" si="41"/>
        <v>0</v>
      </c>
      <c r="P246" s="390"/>
      <c r="Q246" s="296"/>
      <c r="R246" s="308"/>
    </row>
    <row r="247" spans="1:19" ht="31.5" hidden="1">
      <c r="A247" s="325"/>
      <c r="B247" s="434" t="s">
        <v>427</v>
      </c>
      <c r="C247" s="273"/>
      <c r="D247" s="273"/>
      <c r="E247" s="273"/>
      <c r="F247" s="273"/>
      <c r="G247" s="273"/>
      <c r="H247" s="273"/>
      <c r="I247" s="274"/>
      <c r="J247" s="274"/>
      <c r="K247" s="274"/>
      <c r="L247" s="274"/>
      <c r="M247" s="274"/>
      <c r="N247" s="274">
        <f t="shared" si="42"/>
        <v>0</v>
      </c>
      <c r="O247" s="724">
        <f t="shared" si="41"/>
        <v>0</v>
      </c>
      <c r="P247" s="390"/>
      <c r="Q247" s="296"/>
      <c r="R247" s="308"/>
    </row>
    <row r="248" spans="1:19">
      <c r="A248" s="325"/>
      <c r="B248" s="434" t="s">
        <v>428</v>
      </c>
      <c r="C248" s="273" t="s">
        <v>429</v>
      </c>
      <c r="D248" s="273"/>
      <c r="E248" s="273"/>
      <c r="F248" s="273"/>
      <c r="G248" s="273"/>
      <c r="H248" s="273"/>
      <c r="I248" s="274"/>
      <c r="J248" s="274"/>
      <c r="K248" s="274"/>
      <c r="L248" s="274"/>
      <c r="M248" s="274"/>
      <c r="N248" s="274">
        <f t="shared" si="42"/>
        <v>0</v>
      </c>
      <c r="O248" s="724">
        <f t="shared" si="41"/>
        <v>0</v>
      </c>
      <c r="P248" s="390"/>
      <c r="Q248" s="296"/>
      <c r="R248" s="308"/>
    </row>
    <row r="249" spans="1:19" ht="31.5">
      <c r="A249" s="325"/>
      <c r="B249" s="277" t="s">
        <v>430</v>
      </c>
      <c r="C249" s="273"/>
      <c r="D249" s="273"/>
      <c r="E249" s="273"/>
      <c r="F249" s="273"/>
      <c r="G249" s="273"/>
      <c r="H249" s="273"/>
      <c r="I249" s="279">
        <f>L249</f>
        <v>1295190000</v>
      </c>
      <c r="J249" s="279"/>
      <c r="K249" s="279"/>
      <c r="L249" s="279">
        <f>+L250+L251</f>
        <v>1295190000</v>
      </c>
      <c r="M249" s="279">
        <f t="shared" ref="M249:N249" si="43">+M250+M251</f>
        <v>0</v>
      </c>
      <c r="N249" s="279">
        <f t="shared" si="43"/>
        <v>0</v>
      </c>
      <c r="O249" s="279">
        <f>+O250+O251</f>
        <v>1295190000</v>
      </c>
      <c r="P249" s="390"/>
      <c r="Q249" s="296"/>
      <c r="R249" s="308"/>
    </row>
    <row r="250" spans="1:19">
      <c r="A250" s="325"/>
      <c r="B250" s="435" t="s">
        <v>431</v>
      </c>
      <c r="C250" s="436"/>
      <c r="D250" s="436"/>
      <c r="E250" s="436"/>
      <c r="F250" s="436"/>
      <c r="G250" s="436"/>
      <c r="H250" s="436"/>
      <c r="I250" s="274"/>
      <c r="J250" s="274"/>
      <c r="K250" s="274"/>
      <c r="L250" s="274">
        <f>41*1.35*2340000*5</f>
        <v>647595000</v>
      </c>
      <c r="M250" s="274"/>
      <c r="N250" s="274"/>
      <c r="O250" s="274">
        <f>L250-N250</f>
        <v>647595000</v>
      </c>
      <c r="P250" s="390"/>
      <c r="Q250" s="296"/>
      <c r="R250" s="295"/>
    </row>
    <row r="251" spans="1:19">
      <c r="A251" s="325"/>
      <c r="B251" s="435" t="s">
        <v>432</v>
      </c>
      <c r="C251" s="436"/>
      <c r="D251" s="436"/>
      <c r="E251" s="436"/>
      <c r="F251" s="436"/>
      <c r="G251" s="436"/>
      <c r="H251" s="436"/>
      <c r="I251" s="274"/>
      <c r="J251" s="274"/>
      <c r="K251" s="274"/>
      <c r="L251" s="274">
        <f>41*1.35*2340000*5</f>
        <v>647595000</v>
      </c>
      <c r="M251" s="274"/>
      <c r="N251" s="274"/>
      <c r="O251" s="274">
        <f>L251-N251</f>
        <v>647595000</v>
      </c>
      <c r="P251" s="390"/>
      <c r="Q251" s="296"/>
      <c r="R251" s="323"/>
    </row>
    <row r="252" spans="1:19" ht="31.5">
      <c r="A252" s="325"/>
      <c r="B252" s="277" t="s">
        <v>433</v>
      </c>
      <c r="C252" s="273"/>
      <c r="D252" s="273"/>
      <c r="E252" s="273"/>
      <c r="F252" s="273"/>
      <c r="G252" s="273"/>
      <c r="H252" s="273"/>
      <c r="I252" s="279">
        <f>L252</f>
        <v>719550000</v>
      </c>
      <c r="J252" s="279"/>
      <c r="K252" s="279"/>
      <c r="L252" s="279">
        <f>L253+L254</f>
        <v>719550000</v>
      </c>
      <c r="M252" s="279">
        <f t="shared" ref="M252:N252" si="44">M253+M254</f>
        <v>0</v>
      </c>
      <c r="N252" s="279">
        <f t="shared" si="44"/>
        <v>0</v>
      </c>
      <c r="O252" s="279">
        <f>O253+O254</f>
        <v>719550000</v>
      </c>
      <c r="P252" s="390"/>
      <c r="Q252" s="296"/>
      <c r="R252" s="308"/>
    </row>
    <row r="253" spans="1:19">
      <c r="A253" s="325"/>
      <c r="B253" s="435" t="s">
        <v>434</v>
      </c>
      <c r="C253" s="436"/>
      <c r="D253" s="436"/>
      <c r="E253" s="436"/>
      <c r="F253" s="436"/>
      <c r="G253" s="436"/>
      <c r="H253" s="436"/>
      <c r="I253" s="274"/>
      <c r="J253" s="274"/>
      <c r="K253" s="274"/>
      <c r="L253" s="274">
        <f>41*0.75*2340000*5</f>
        <v>359775000</v>
      </c>
      <c r="M253" s="274"/>
      <c r="N253" s="274"/>
      <c r="O253" s="274">
        <f>L253-N253</f>
        <v>359775000</v>
      </c>
      <c r="P253" s="390"/>
      <c r="Q253" s="296"/>
      <c r="R253" s="295"/>
      <c r="S253" s="320"/>
    </row>
    <row r="254" spans="1:19">
      <c r="A254" s="325"/>
      <c r="B254" s="435" t="s">
        <v>435</v>
      </c>
      <c r="C254" s="436"/>
      <c r="D254" s="436"/>
      <c r="E254" s="436"/>
      <c r="F254" s="436"/>
      <c r="G254" s="436"/>
      <c r="H254" s="436"/>
      <c r="I254" s="274"/>
      <c r="J254" s="274"/>
      <c r="K254" s="274"/>
      <c r="L254" s="274">
        <f>41*0.75*2340000*5</f>
        <v>359775000</v>
      </c>
      <c r="M254" s="274"/>
      <c r="N254" s="274"/>
      <c r="O254" s="274">
        <f>L254-N254</f>
        <v>359775000</v>
      </c>
      <c r="P254" s="390"/>
      <c r="Q254" s="296"/>
      <c r="R254" s="308"/>
    </row>
    <row r="255" spans="1:19">
      <c r="A255" s="325"/>
      <c r="B255" s="782" t="s">
        <v>790</v>
      </c>
      <c r="C255" s="783"/>
      <c r="D255" s="783"/>
      <c r="E255" s="783"/>
      <c r="F255" s="783"/>
      <c r="G255" s="783"/>
      <c r="H255" s="783"/>
      <c r="I255" s="784">
        <f>L255</f>
        <v>125850750</v>
      </c>
      <c r="J255" s="784"/>
      <c r="K255" s="784"/>
      <c r="L255" s="784">
        <f>L256+L260+L263+L265</f>
        <v>125850750</v>
      </c>
      <c r="M255" s="784">
        <f t="shared" ref="M255:O255" si="45">M256+M260+M263+M265</f>
        <v>0</v>
      </c>
      <c r="N255" s="784">
        <f t="shared" si="45"/>
        <v>0</v>
      </c>
      <c r="O255" s="784">
        <f t="shared" si="45"/>
        <v>125850750</v>
      </c>
      <c r="P255" s="390"/>
      <c r="Q255" s="296"/>
      <c r="R255" s="308"/>
    </row>
    <row r="256" spans="1:19">
      <c r="A256" s="325"/>
      <c r="B256" s="277" t="s">
        <v>249</v>
      </c>
      <c r="C256" s="273"/>
      <c r="D256" s="273"/>
      <c r="E256" s="273"/>
      <c r="F256" s="273"/>
      <c r="G256" s="273"/>
      <c r="H256" s="273"/>
      <c r="I256" s="279"/>
      <c r="J256" s="279"/>
      <c r="K256" s="279"/>
      <c r="L256" s="279">
        <f>SUM(L257:L259)</f>
        <v>58650750</v>
      </c>
      <c r="M256" s="279"/>
      <c r="N256" s="279"/>
      <c r="O256" s="279">
        <f t="shared" ref="O256:O260" si="46">L256-N256</f>
        <v>58650750</v>
      </c>
      <c r="P256" s="390"/>
      <c r="Q256" s="296"/>
      <c r="R256" s="308"/>
    </row>
    <row r="257" spans="1:19">
      <c r="A257" s="325"/>
      <c r="B257" s="781" t="s">
        <v>791</v>
      </c>
      <c r="C257" s="273"/>
      <c r="D257" s="273"/>
      <c r="E257" s="273"/>
      <c r="F257" s="273"/>
      <c r="G257" s="273"/>
      <c r="H257" s="273"/>
      <c r="I257" s="274"/>
      <c r="J257" s="274"/>
      <c r="K257" s="274"/>
      <c r="L257" s="274">
        <f>3382575*6</f>
        <v>20295450</v>
      </c>
      <c r="M257" s="274"/>
      <c r="N257" s="274"/>
      <c r="O257" s="274">
        <f t="shared" si="46"/>
        <v>20295450</v>
      </c>
      <c r="P257" s="390"/>
      <c r="Q257" s="296"/>
      <c r="R257" s="308"/>
    </row>
    <row r="258" spans="1:19">
      <c r="A258" s="325"/>
      <c r="B258" s="781" t="s">
        <v>792</v>
      </c>
      <c r="C258" s="273"/>
      <c r="D258" s="273"/>
      <c r="E258" s="273"/>
      <c r="F258" s="273"/>
      <c r="G258" s="273"/>
      <c r="H258" s="273"/>
      <c r="I258" s="274"/>
      <c r="J258" s="274"/>
      <c r="K258" s="274"/>
      <c r="L258" s="274">
        <f>3294600*6</f>
        <v>19767600</v>
      </c>
      <c r="M258" s="274"/>
      <c r="N258" s="274"/>
      <c r="O258" s="274">
        <f t="shared" si="46"/>
        <v>19767600</v>
      </c>
      <c r="P258" s="390"/>
      <c r="Q258" s="296"/>
      <c r="R258" s="308"/>
    </row>
    <row r="259" spans="1:19">
      <c r="A259" s="325"/>
      <c r="B259" s="781" t="s">
        <v>793</v>
      </c>
      <c r="C259" s="273"/>
      <c r="D259" s="273"/>
      <c r="E259" s="273"/>
      <c r="F259" s="273"/>
      <c r="G259" s="273"/>
      <c r="H259" s="273"/>
      <c r="I259" s="274"/>
      <c r="J259" s="274"/>
      <c r="K259" s="274"/>
      <c r="L259" s="274">
        <f>3097950*6</f>
        <v>18587700</v>
      </c>
      <c r="M259" s="274"/>
      <c r="N259" s="274"/>
      <c r="O259" s="274">
        <f t="shared" si="46"/>
        <v>18587700</v>
      </c>
      <c r="P259" s="390"/>
      <c r="Q259" s="296"/>
      <c r="R259" s="308"/>
    </row>
    <row r="260" spans="1:19">
      <c r="A260" s="325"/>
      <c r="B260" s="277" t="s">
        <v>250</v>
      </c>
      <c r="C260" s="273"/>
      <c r="D260" s="273"/>
      <c r="E260" s="273"/>
      <c r="F260" s="273"/>
      <c r="G260" s="273"/>
      <c r="H260" s="273"/>
      <c r="I260" s="274"/>
      <c r="J260" s="274"/>
      <c r="K260" s="274"/>
      <c r="L260" s="279">
        <f>SUM(L261:L262)</f>
        <v>42000000</v>
      </c>
      <c r="M260" s="274"/>
      <c r="N260" s="274"/>
      <c r="O260" s="279">
        <f t="shared" si="46"/>
        <v>42000000</v>
      </c>
      <c r="P260" s="390"/>
      <c r="Q260" s="296"/>
      <c r="R260" s="308"/>
    </row>
    <row r="261" spans="1:19">
      <c r="A261" s="325"/>
      <c r="B261" s="435" t="s">
        <v>794</v>
      </c>
      <c r="C261" s="436"/>
      <c r="D261" s="436"/>
      <c r="E261" s="436"/>
      <c r="F261" s="436"/>
      <c r="G261" s="436"/>
      <c r="H261" s="436"/>
      <c r="I261" s="274"/>
      <c r="J261" s="274"/>
      <c r="K261" s="274"/>
      <c r="L261" s="274">
        <f>3500000*6</f>
        <v>21000000</v>
      </c>
      <c r="M261" s="274"/>
      <c r="N261" s="274"/>
      <c r="O261" s="274">
        <f>L261-N261</f>
        <v>21000000</v>
      </c>
      <c r="P261" s="390"/>
      <c r="Q261" s="296"/>
      <c r="R261" s="295"/>
      <c r="S261" s="320"/>
    </row>
    <row r="262" spans="1:19">
      <c r="A262" s="325"/>
      <c r="B262" s="435" t="s">
        <v>795</v>
      </c>
      <c r="C262" s="436"/>
      <c r="D262" s="436"/>
      <c r="E262" s="436"/>
      <c r="F262" s="436"/>
      <c r="G262" s="436"/>
      <c r="H262" s="436"/>
      <c r="I262" s="274"/>
      <c r="J262" s="274"/>
      <c r="K262" s="274"/>
      <c r="L262" s="274">
        <f>3500000*6</f>
        <v>21000000</v>
      </c>
      <c r="M262" s="274"/>
      <c r="N262" s="274"/>
      <c r="O262" s="274">
        <f>L262-N262</f>
        <v>21000000</v>
      </c>
      <c r="P262" s="390"/>
      <c r="Q262" s="296"/>
      <c r="R262" s="295"/>
      <c r="S262" s="320"/>
    </row>
    <row r="263" spans="1:19">
      <c r="A263" s="325"/>
      <c r="B263" s="277" t="s">
        <v>251</v>
      </c>
      <c r="C263" s="436"/>
      <c r="D263" s="436"/>
      <c r="E263" s="436"/>
      <c r="F263" s="436"/>
      <c r="G263" s="436"/>
      <c r="H263" s="436"/>
      <c r="I263" s="274"/>
      <c r="J263" s="274"/>
      <c r="K263" s="274"/>
      <c r="L263" s="279">
        <f>SUM(L264)</f>
        <v>21000000</v>
      </c>
      <c r="M263" s="274"/>
      <c r="N263" s="274"/>
      <c r="O263" s="279">
        <f t="shared" ref="O263:O265" si="47">L263-N263</f>
        <v>21000000</v>
      </c>
      <c r="P263" s="390"/>
      <c r="Q263" s="296"/>
      <c r="R263" s="295"/>
      <c r="S263" s="320"/>
    </row>
    <row r="264" spans="1:19">
      <c r="A264" s="325"/>
      <c r="B264" s="435" t="s">
        <v>796</v>
      </c>
      <c r="C264" s="436"/>
      <c r="D264" s="436"/>
      <c r="E264" s="436"/>
      <c r="F264" s="436"/>
      <c r="G264" s="436"/>
      <c r="H264" s="436"/>
      <c r="I264" s="274"/>
      <c r="J264" s="274"/>
      <c r="K264" s="274"/>
      <c r="L264" s="274">
        <f>3500000*6</f>
        <v>21000000</v>
      </c>
      <c r="M264" s="274"/>
      <c r="N264" s="274"/>
      <c r="O264" s="274">
        <f t="shared" si="47"/>
        <v>21000000</v>
      </c>
      <c r="P264" s="390"/>
      <c r="Q264" s="296"/>
      <c r="R264" s="295"/>
      <c r="S264" s="320"/>
    </row>
    <row r="265" spans="1:19">
      <c r="A265" s="325"/>
      <c r="B265" s="277" t="s">
        <v>251</v>
      </c>
      <c r="C265" s="436"/>
      <c r="D265" s="436"/>
      <c r="E265" s="436"/>
      <c r="F265" s="436"/>
      <c r="G265" s="436"/>
      <c r="H265" s="436"/>
      <c r="I265" s="274"/>
      <c r="J265" s="274"/>
      <c r="K265" s="274"/>
      <c r="L265" s="279">
        <f>SUM(L266)</f>
        <v>4200000</v>
      </c>
      <c r="M265" s="274"/>
      <c r="N265" s="274"/>
      <c r="O265" s="279">
        <f t="shared" si="47"/>
        <v>4200000</v>
      </c>
      <c r="P265" s="390"/>
      <c r="Q265" s="296"/>
      <c r="R265" s="295"/>
      <c r="S265" s="320"/>
    </row>
    <row r="266" spans="1:19">
      <c r="A266" s="325"/>
      <c r="B266" s="435" t="s">
        <v>797</v>
      </c>
      <c r="C266" s="436"/>
      <c r="D266" s="436"/>
      <c r="E266" s="436"/>
      <c r="F266" s="436"/>
      <c r="G266" s="436"/>
      <c r="H266" s="436"/>
      <c r="I266" s="274"/>
      <c r="J266" s="274"/>
      <c r="K266" s="274"/>
      <c r="L266" s="274">
        <f>700000*6</f>
        <v>4200000</v>
      </c>
      <c r="M266" s="274"/>
      <c r="N266" s="274"/>
      <c r="O266" s="274">
        <f>L266-N266</f>
        <v>4200000</v>
      </c>
      <c r="P266" s="390"/>
      <c r="Q266" s="296"/>
      <c r="R266" s="308"/>
    </row>
    <row r="267" spans="1:19" s="287" customFormat="1">
      <c r="A267" s="335"/>
      <c r="B267" s="433" t="s">
        <v>436</v>
      </c>
      <c r="C267" s="279"/>
      <c r="D267" s="279"/>
      <c r="E267" s="279"/>
      <c r="F267" s="279"/>
      <c r="G267" s="279"/>
      <c r="H267" s="279"/>
      <c r="I267" s="279">
        <f>L267</f>
        <v>712496320</v>
      </c>
      <c r="J267" s="279"/>
      <c r="K267" s="279"/>
      <c r="L267" s="279">
        <f>L268+L269+L270+L271+L273+L275</f>
        <v>712496320</v>
      </c>
      <c r="M267" s="279"/>
      <c r="N267" s="279">
        <f>N268+N269+N270+N271+N273+N275</f>
        <v>3300000</v>
      </c>
      <c r="O267" s="279">
        <f>O268+O269+O270+O271+O273+O275</f>
        <v>709196320</v>
      </c>
      <c r="P267" s="390"/>
      <c r="Q267" s="296"/>
      <c r="R267" s="307"/>
    </row>
    <row r="268" spans="1:19" s="287" customFormat="1">
      <c r="A268" s="335"/>
      <c r="B268" s="272" t="s">
        <v>406</v>
      </c>
      <c r="C268" s="279"/>
      <c r="D268" s="279"/>
      <c r="E268" s="279"/>
      <c r="F268" s="279"/>
      <c r="G268" s="279"/>
      <c r="H268" s="279"/>
      <c r="I268" s="279"/>
      <c r="J268" s="274">
        <v>3</v>
      </c>
      <c r="K268" s="279"/>
      <c r="L268" s="421">
        <f>'[60]LƯƠNG + THƯỞNG CÁC PHÒNG'!$Q$17*1000</f>
        <v>215214479.99999997</v>
      </c>
      <c r="M268" s="274"/>
      <c r="N268" s="279"/>
      <c r="O268" s="274">
        <f t="shared" ref="O268" si="48">L268</f>
        <v>215214479.99999997</v>
      </c>
      <c r="P268" s="390"/>
      <c r="Q268" s="296"/>
      <c r="R268" s="307"/>
    </row>
    <row r="269" spans="1:19" s="287" customFormat="1">
      <c r="A269" s="335"/>
      <c r="B269" s="272" t="s">
        <v>407</v>
      </c>
      <c r="C269" s="279"/>
      <c r="D269" s="279"/>
      <c r="E269" s="279"/>
      <c r="F269" s="279"/>
      <c r="G269" s="279"/>
      <c r="H269" s="279"/>
      <c r="I269" s="279"/>
      <c r="J269" s="274">
        <v>3</v>
      </c>
      <c r="K269" s="274">
        <v>11000000</v>
      </c>
      <c r="L269" s="274">
        <f>J269*K269</f>
        <v>33000000</v>
      </c>
      <c r="M269" s="274"/>
      <c r="N269" s="274">
        <f t="shared" ref="N269" si="49">L269*10%</f>
        <v>3300000</v>
      </c>
      <c r="O269" s="274">
        <f>L269-N269</f>
        <v>29700000</v>
      </c>
      <c r="P269" s="390"/>
      <c r="Q269" s="296">
        <f>L269*10%</f>
        <v>3300000</v>
      </c>
      <c r="R269" s="307"/>
    </row>
    <row r="270" spans="1:19" s="287" customFormat="1">
      <c r="A270" s="335"/>
      <c r="B270" s="430" t="s">
        <v>316</v>
      </c>
      <c r="C270" s="279"/>
      <c r="D270" s="279"/>
      <c r="E270" s="279"/>
      <c r="F270" s="279"/>
      <c r="G270" s="279"/>
      <c r="H270" s="279"/>
      <c r="I270" s="279"/>
      <c r="J270" s="274"/>
      <c r="K270" s="274"/>
      <c r="L270" s="421">
        <f>'[60]LƯƠNG + THƯỞNG CÁC PHÒNG'!$R$17*1000</f>
        <v>30831840</v>
      </c>
      <c r="M270" s="274"/>
      <c r="N270" s="274"/>
      <c r="O270" s="274">
        <f t="shared" ref="O270:O275" si="50">L270-N270</f>
        <v>30831840</v>
      </c>
      <c r="P270" s="390"/>
      <c r="Q270" s="296"/>
      <c r="R270" s="307"/>
    </row>
    <row r="271" spans="1:19">
      <c r="A271" s="325"/>
      <c r="B271" s="437" t="s">
        <v>759</v>
      </c>
      <c r="C271" s="274"/>
      <c r="D271" s="274"/>
      <c r="E271" s="274"/>
      <c r="F271" s="274"/>
      <c r="G271" s="274"/>
      <c r="H271" s="274"/>
      <c r="I271" s="274"/>
      <c r="J271" s="274"/>
      <c r="K271" s="274"/>
      <c r="L271" s="274">
        <f>'[60]đb hđnd'!$H$109</f>
        <v>333450000</v>
      </c>
      <c r="M271" s="274"/>
      <c r="N271" s="274"/>
      <c r="O271" s="274">
        <f t="shared" si="50"/>
        <v>333450000</v>
      </c>
      <c r="P271" s="390"/>
      <c r="Q271" s="296"/>
      <c r="R271" s="295"/>
    </row>
    <row r="272" spans="1:19">
      <c r="A272" s="325"/>
      <c r="B272" s="437" t="s">
        <v>525</v>
      </c>
      <c r="C272" s="274"/>
      <c r="D272" s="274"/>
      <c r="E272" s="274"/>
      <c r="F272" s="274"/>
      <c r="G272" s="274"/>
      <c r="H272" s="274"/>
      <c r="I272" s="274"/>
      <c r="J272" s="274"/>
      <c r="K272" s="274"/>
      <c r="L272" s="274">
        <f>60000000</f>
        <v>60000000</v>
      </c>
      <c r="M272" s="274"/>
      <c r="N272" s="274">
        <f t="shared" ref="N272" si="51">L272*10%</f>
        <v>6000000</v>
      </c>
      <c r="O272" s="274">
        <f>L272-N272</f>
        <v>54000000</v>
      </c>
      <c r="P272" s="390"/>
      <c r="Q272" s="296"/>
      <c r="R272" s="295"/>
    </row>
    <row r="273" spans="1:21">
      <c r="A273" s="325"/>
      <c r="B273" s="272" t="s">
        <v>437</v>
      </c>
      <c r="C273" s="274"/>
      <c r="D273" s="274"/>
      <c r="E273" s="274"/>
      <c r="F273" s="274"/>
      <c r="G273" s="274"/>
      <c r="H273" s="274"/>
      <c r="I273" s="274"/>
      <c r="J273" s="274"/>
      <c r="K273" s="274"/>
      <c r="L273" s="274">
        <v>100000000</v>
      </c>
      <c r="M273" s="274"/>
      <c r="N273" s="274"/>
      <c r="O273" s="274">
        <f t="shared" si="50"/>
        <v>100000000</v>
      </c>
      <c r="P273" s="390"/>
      <c r="Q273" s="296"/>
      <c r="R273" s="295"/>
    </row>
    <row r="274" spans="1:21">
      <c r="A274" s="325"/>
      <c r="B274" s="272" t="s">
        <v>783</v>
      </c>
      <c r="C274" s="274"/>
      <c r="D274" s="274"/>
      <c r="E274" s="274"/>
      <c r="F274" s="274"/>
      <c r="G274" s="274"/>
      <c r="H274" s="274"/>
      <c r="J274" s="274"/>
      <c r="K274" s="274"/>
      <c r="M274" s="274"/>
      <c r="N274" s="274"/>
      <c r="O274" s="274">
        <f t="shared" si="50"/>
        <v>0</v>
      </c>
      <c r="P274" s="390"/>
      <c r="Q274" s="274">
        <f>(95*1900000)/2</f>
        <v>90250000</v>
      </c>
      <c r="R274" s="295"/>
    </row>
    <row r="275" spans="1:21" s="287" customFormat="1" ht="31.5">
      <c r="A275" s="325"/>
      <c r="B275" s="438" t="s">
        <v>438</v>
      </c>
      <c r="C275" s="439"/>
      <c r="D275" s="439"/>
      <c r="E275" s="439"/>
      <c r="F275" s="439"/>
      <c r="G275" s="439"/>
      <c r="H275" s="439"/>
      <c r="I275" s="274"/>
      <c r="J275" s="429"/>
      <c r="K275" s="429">
        <v>1000000</v>
      </c>
      <c r="L275" s="429">
        <f>K275*J275</f>
        <v>0</v>
      </c>
      <c r="M275" s="274"/>
      <c r="N275" s="274"/>
      <c r="O275" s="274">
        <f t="shared" si="50"/>
        <v>0</v>
      </c>
      <c r="P275" s="390"/>
      <c r="Q275" s="296"/>
      <c r="R275" s="295"/>
    </row>
    <row r="276" spans="1:21" s="287" customFormat="1">
      <c r="A276" s="335">
        <v>3</v>
      </c>
      <c r="B276" s="418" t="s">
        <v>379</v>
      </c>
      <c r="C276" s="279"/>
      <c r="D276" s="279"/>
      <c r="E276" s="279"/>
      <c r="F276" s="279"/>
      <c r="G276" s="279"/>
      <c r="H276" s="279"/>
      <c r="I276" s="279">
        <f>L276</f>
        <v>1114576895</v>
      </c>
      <c r="J276" s="279"/>
      <c r="K276" s="279"/>
      <c r="L276" s="279">
        <f>SUM(L277:L285)</f>
        <v>1114576895</v>
      </c>
      <c r="M276" s="279">
        <f t="shared" ref="M276:N276" si="52">SUM(M277:M285)</f>
        <v>0</v>
      </c>
      <c r="N276" s="279">
        <f t="shared" si="52"/>
        <v>11000000</v>
      </c>
      <c r="O276" s="279">
        <f>SUM(O277:O285)</f>
        <v>1103576895</v>
      </c>
      <c r="P276" s="381"/>
      <c r="Q276" s="296"/>
      <c r="R276" s="303"/>
    </row>
    <row r="277" spans="1:21">
      <c r="A277" s="325"/>
      <c r="B277" s="272" t="s">
        <v>406</v>
      </c>
      <c r="C277" s="273"/>
      <c r="D277" s="273"/>
      <c r="E277" s="273"/>
      <c r="F277" s="273"/>
      <c r="G277" s="273"/>
      <c r="H277" s="273"/>
      <c r="I277" s="274"/>
      <c r="J277" s="421">
        <v>10</v>
      </c>
      <c r="K277" s="274"/>
      <c r="L277" s="421">
        <f>'[60]LƯƠNG + THƯỞNG CÁC PHÒNG'!$Q$61*1000</f>
        <v>600597855</v>
      </c>
      <c r="M277" s="421"/>
      <c r="N277" s="274"/>
      <c r="O277" s="274">
        <f t="shared" ref="O277:O285" si="53">L277-N277</f>
        <v>600597855</v>
      </c>
      <c r="P277" s="390"/>
      <c r="Q277" s="296"/>
      <c r="R277" s="295"/>
    </row>
    <row r="278" spans="1:21" s="313" customFormat="1">
      <c r="A278" s="325"/>
      <c r="B278" s="272" t="s">
        <v>439</v>
      </c>
      <c r="C278" s="273"/>
      <c r="D278" s="273"/>
      <c r="E278" s="273"/>
      <c r="F278" s="273"/>
      <c r="G278" s="273"/>
      <c r="H278" s="273"/>
      <c r="I278" s="274"/>
      <c r="J278" s="421">
        <v>2</v>
      </c>
      <c r="K278" s="274"/>
      <c r="L278" s="421">
        <f>'[59]Ban chuyên trách'!$G$9</f>
        <v>40950000</v>
      </c>
      <c r="M278" s="274"/>
      <c r="N278" s="274"/>
      <c r="O278" s="274">
        <f t="shared" si="53"/>
        <v>40950000</v>
      </c>
      <c r="P278" s="390"/>
      <c r="Q278" s="296"/>
      <c r="R278" s="295"/>
    </row>
    <row r="279" spans="1:21">
      <c r="A279" s="325"/>
      <c r="B279" s="430" t="s">
        <v>316</v>
      </c>
      <c r="C279" s="329"/>
      <c r="D279" s="329"/>
      <c r="E279" s="329"/>
      <c r="F279" s="329"/>
      <c r="G279" s="329"/>
      <c r="H279" s="329"/>
      <c r="I279" s="274"/>
      <c r="J279" s="274"/>
      <c r="K279" s="274"/>
      <c r="L279" s="421">
        <f>'[60]LƯƠNG + THƯỞNG CÁC PHÒNG'!$R$61*1000</f>
        <v>93029040.000000015</v>
      </c>
      <c r="M279" s="421"/>
      <c r="N279" s="274"/>
      <c r="O279" s="274">
        <f t="shared" si="53"/>
        <v>93029040.000000015</v>
      </c>
      <c r="P279" s="390"/>
      <c r="Q279" s="296"/>
      <c r="R279" s="295"/>
    </row>
    <row r="280" spans="1:21">
      <c r="A280" s="325"/>
      <c r="B280" s="272" t="s">
        <v>407</v>
      </c>
      <c r="C280" s="273"/>
      <c r="D280" s="273"/>
      <c r="E280" s="273"/>
      <c r="F280" s="273"/>
      <c r="G280" s="273"/>
      <c r="H280" s="273"/>
      <c r="I280" s="274"/>
      <c r="J280" s="274">
        <v>10</v>
      </c>
      <c r="K280" s="274">
        <v>11000000</v>
      </c>
      <c r="L280" s="274">
        <f>J280*K280</f>
        <v>110000000</v>
      </c>
      <c r="M280" s="274"/>
      <c r="N280" s="274">
        <f t="shared" ref="N280" si="54">L280*10%</f>
        <v>11000000</v>
      </c>
      <c r="O280" s="274">
        <f t="shared" si="53"/>
        <v>99000000</v>
      </c>
      <c r="P280" s="390"/>
      <c r="Q280" s="296">
        <f>L280*10%</f>
        <v>11000000</v>
      </c>
      <c r="R280" s="295"/>
    </row>
    <row r="281" spans="1:21">
      <c r="A281" s="325"/>
      <c r="B281" s="355" t="s">
        <v>440</v>
      </c>
      <c r="C281" s="273"/>
      <c r="D281" s="273"/>
      <c r="E281" s="273"/>
      <c r="F281" s="273"/>
      <c r="G281" s="273"/>
      <c r="H281" s="273"/>
      <c r="I281" s="274"/>
      <c r="J281" s="274"/>
      <c r="K281" s="274"/>
      <c r="L281" s="274">
        <v>150000000</v>
      </c>
      <c r="M281" s="274"/>
      <c r="N281" s="274"/>
      <c r="O281" s="274">
        <f t="shared" si="53"/>
        <v>150000000</v>
      </c>
      <c r="P281" s="390"/>
      <c r="Q281" s="725" t="s">
        <v>771</v>
      </c>
      <c r="R281" s="308"/>
    </row>
    <row r="282" spans="1:21">
      <c r="A282" s="325"/>
      <c r="B282" s="440" t="s">
        <v>441</v>
      </c>
      <c r="C282" s="273"/>
      <c r="D282" s="273"/>
      <c r="E282" s="273"/>
      <c r="F282" s="273"/>
      <c r="G282" s="273"/>
      <c r="H282" s="273"/>
      <c r="I282" s="274"/>
      <c r="J282" s="274"/>
      <c r="K282" s="274"/>
      <c r="L282" s="274">
        <v>100000000</v>
      </c>
      <c r="M282" s="274"/>
      <c r="N282" s="274"/>
      <c r="O282" s="274">
        <f t="shared" ref="O282" si="55">L282-N282</f>
        <v>100000000</v>
      </c>
      <c r="P282" s="390"/>
      <c r="Q282" s="296"/>
      <c r="R282" s="308"/>
    </row>
    <row r="283" spans="1:21">
      <c r="A283" s="325"/>
      <c r="B283" s="272" t="s">
        <v>420</v>
      </c>
      <c r="C283" s="273"/>
      <c r="D283" s="273"/>
      <c r="E283" s="273"/>
      <c r="F283" s="273"/>
      <c r="G283" s="273"/>
      <c r="H283" s="273"/>
      <c r="I283" s="274"/>
      <c r="J283" s="274"/>
      <c r="K283" s="274"/>
      <c r="L283" s="274"/>
      <c r="M283" s="274"/>
      <c r="N283" s="274"/>
      <c r="O283" s="274">
        <f t="shared" si="53"/>
        <v>0</v>
      </c>
      <c r="P283" s="390"/>
      <c r="Q283" s="296"/>
      <c r="R283" s="308"/>
    </row>
    <row r="284" spans="1:21">
      <c r="A284" s="325"/>
      <c r="B284" s="272" t="s">
        <v>605</v>
      </c>
      <c r="C284" s="273"/>
      <c r="D284" s="273"/>
      <c r="E284" s="273"/>
      <c r="F284" s="273"/>
      <c r="G284" s="273"/>
      <c r="H284" s="273"/>
      <c r="I284" s="274"/>
      <c r="J284" s="274"/>
      <c r="K284" s="274"/>
      <c r="L284" s="274"/>
      <c r="M284" s="274"/>
      <c r="N284" s="274"/>
      <c r="O284" s="274">
        <f t="shared" si="53"/>
        <v>0</v>
      </c>
      <c r="P284" s="390"/>
      <c r="Q284" s="296"/>
      <c r="R284" s="308"/>
    </row>
    <row r="285" spans="1:21" ht="47.25">
      <c r="A285" s="325"/>
      <c r="B285" s="440" t="s">
        <v>442</v>
      </c>
      <c r="C285" s="273"/>
      <c r="D285" s="273"/>
      <c r="E285" s="273"/>
      <c r="F285" s="273"/>
      <c r="G285" s="273"/>
      <c r="H285" s="273"/>
      <c r="I285" s="274"/>
      <c r="J285" s="274"/>
      <c r="K285" s="274"/>
      <c r="L285" s="421">
        <f>5000000*4</f>
        <v>20000000</v>
      </c>
      <c r="M285" s="274"/>
      <c r="N285" s="274"/>
      <c r="O285" s="274">
        <f t="shared" si="53"/>
        <v>20000000</v>
      </c>
      <c r="P285" s="390"/>
      <c r="Q285" s="296"/>
      <c r="R285" s="308"/>
    </row>
    <row r="286" spans="1:21" s="287" customFormat="1">
      <c r="A286" s="335">
        <v>4</v>
      </c>
      <c r="B286" s="418" t="s">
        <v>225</v>
      </c>
      <c r="C286" s="279"/>
      <c r="D286" s="279"/>
      <c r="E286" s="279"/>
      <c r="F286" s="279"/>
      <c r="G286" s="279"/>
      <c r="H286" s="279"/>
      <c r="I286" s="279">
        <f>L286</f>
        <v>2860237433</v>
      </c>
      <c r="J286" s="279"/>
      <c r="K286" s="279"/>
      <c r="L286" s="279">
        <f>SUM(L287:L296)</f>
        <v>2860237433</v>
      </c>
      <c r="M286" s="279">
        <f t="shared" ref="M286:N286" si="56">SUM(M287:M296)</f>
        <v>0</v>
      </c>
      <c r="N286" s="279">
        <f t="shared" si="56"/>
        <v>16900000</v>
      </c>
      <c r="O286" s="279">
        <f>SUM(O287:O296)</f>
        <v>2843337433</v>
      </c>
      <c r="P286" s="381"/>
      <c r="Q286" s="324"/>
      <c r="R286" s="316"/>
      <c r="S286" s="317"/>
      <c r="T286" s="317"/>
      <c r="U286" s="317"/>
    </row>
    <row r="287" spans="1:21">
      <c r="A287" s="325"/>
      <c r="B287" s="272" t="s">
        <v>406</v>
      </c>
      <c r="C287" s="273"/>
      <c r="D287" s="273"/>
      <c r="E287" s="273"/>
      <c r="F287" s="273"/>
      <c r="G287" s="273"/>
      <c r="H287" s="273"/>
      <c r="I287" s="274"/>
      <c r="J287" s="421">
        <v>9</v>
      </c>
      <c r="K287" s="274"/>
      <c r="L287" s="421">
        <f>'[60]LƯƠNG + THƯỞNG CÁC PHÒNG'!$Q$49*1000</f>
        <v>575217513</v>
      </c>
      <c r="M287" s="421"/>
      <c r="N287" s="274"/>
      <c r="O287" s="274">
        <f t="shared" ref="O287:O295" si="57">L287-N287</f>
        <v>575217513</v>
      </c>
      <c r="P287" s="390"/>
      <c r="Q287" s="324"/>
      <c r="R287" s="318"/>
      <c r="S287" s="319"/>
      <c r="T287" s="319"/>
      <c r="U287" s="319"/>
    </row>
    <row r="288" spans="1:21">
      <c r="A288" s="325"/>
      <c r="B288" s="430" t="s">
        <v>316</v>
      </c>
      <c r="C288" s="329"/>
      <c r="D288" s="329"/>
      <c r="E288" s="329"/>
      <c r="F288" s="329"/>
      <c r="G288" s="329"/>
      <c r="H288" s="329"/>
      <c r="I288" s="274"/>
      <c r="J288" s="274"/>
      <c r="K288" s="274"/>
      <c r="L288" s="421">
        <f>'[60]LƯƠNG + THƯỞNG CÁC PHÒNG'!$R$49*1000</f>
        <v>87019920</v>
      </c>
      <c r="M288" s="421"/>
      <c r="N288" s="274"/>
      <c r="O288" s="274">
        <f t="shared" si="57"/>
        <v>87019920</v>
      </c>
      <c r="P288" s="390"/>
      <c r="Q288" s="296"/>
      <c r="R288" s="308"/>
    </row>
    <row r="289" spans="1:21" hidden="1">
      <c r="A289" s="325"/>
      <c r="B289" s="272" t="s">
        <v>439</v>
      </c>
      <c r="C289" s="329"/>
      <c r="D289" s="329"/>
      <c r="E289" s="329"/>
      <c r="F289" s="329"/>
      <c r="G289" s="329"/>
      <c r="H289" s="329"/>
      <c r="I289" s="274"/>
      <c r="J289" s="274"/>
      <c r="K289" s="274"/>
      <c r="L289" s="274"/>
      <c r="M289" s="274"/>
      <c r="N289" s="274"/>
      <c r="O289" s="274">
        <f t="shared" si="57"/>
        <v>0</v>
      </c>
      <c r="P289" s="390"/>
      <c r="Q289" s="296"/>
      <c r="R289" s="308"/>
    </row>
    <row r="290" spans="1:21" hidden="1">
      <c r="A290" s="325"/>
      <c r="B290" s="272" t="s">
        <v>443</v>
      </c>
      <c r="C290" s="329"/>
      <c r="D290" s="329"/>
      <c r="E290" s="329"/>
      <c r="F290" s="329"/>
      <c r="G290" s="329"/>
      <c r="H290" s="329"/>
      <c r="I290" s="274"/>
      <c r="J290" s="274"/>
      <c r="K290" s="274"/>
      <c r="L290" s="274"/>
      <c r="M290" s="274"/>
      <c r="N290" s="274"/>
      <c r="O290" s="274">
        <f t="shared" si="57"/>
        <v>0</v>
      </c>
      <c r="P290" s="390"/>
      <c r="Q290" s="296"/>
      <c r="R290" s="308"/>
    </row>
    <row r="291" spans="1:21">
      <c r="A291" s="325"/>
      <c r="B291" s="272" t="s">
        <v>407</v>
      </c>
      <c r="C291" s="273"/>
      <c r="D291" s="273"/>
      <c r="E291" s="273"/>
      <c r="F291" s="273"/>
      <c r="G291" s="273"/>
      <c r="H291" s="273"/>
      <c r="I291" s="274"/>
      <c r="J291" s="274">
        <v>9</v>
      </c>
      <c r="K291" s="274">
        <v>11000000</v>
      </c>
      <c r="L291" s="274">
        <f>J291*K291</f>
        <v>99000000</v>
      </c>
      <c r="M291" s="274"/>
      <c r="N291" s="274">
        <f t="shared" ref="N291" si="58">L291*10%</f>
        <v>9900000</v>
      </c>
      <c r="O291" s="274">
        <f t="shared" si="57"/>
        <v>89100000</v>
      </c>
      <c r="P291" s="390"/>
      <c r="Q291" s="296">
        <f>L291*10%</f>
        <v>9900000</v>
      </c>
      <c r="R291" s="318"/>
      <c r="S291" s="319"/>
      <c r="T291" s="319"/>
      <c r="U291" s="319"/>
    </row>
    <row r="292" spans="1:21">
      <c r="A292" s="325"/>
      <c r="B292" s="272" t="s">
        <v>512</v>
      </c>
      <c r="C292" s="273"/>
      <c r="D292" s="273"/>
      <c r="E292" s="273"/>
      <c r="F292" s="273"/>
      <c r="G292" s="273"/>
      <c r="H292" s="273"/>
      <c r="I292" s="274"/>
      <c r="J292" s="274"/>
      <c r="K292" s="274"/>
      <c r="L292" s="274">
        <v>15000000</v>
      </c>
      <c r="M292" s="274"/>
      <c r="N292" s="274"/>
      <c r="O292" s="274">
        <f t="shared" si="57"/>
        <v>15000000</v>
      </c>
      <c r="P292" s="390"/>
      <c r="Q292" s="324"/>
      <c r="R292" s="318"/>
      <c r="S292" s="319"/>
      <c r="T292" s="319"/>
      <c r="U292" s="319"/>
    </row>
    <row r="293" spans="1:21">
      <c r="A293" s="325"/>
      <c r="B293" s="272" t="s">
        <v>513</v>
      </c>
      <c r="C293" s="273"/>
      <c r="D293" s="273"/>
      <c r="E293" s="273"/>
      <c r="F293" s="273"/>
      <c r="G293" s="273"/>
      <c r="H293" s="273"/>
      <c r="I293" s="274"/>
      <c r="J293" s="274"/>
      <c r="K293" s="274"/>
      <c r="L293" s="274">
        <v>14000000</v>
      </c>
      <c r="M293" s="274"/>
      <c r="N293" s="274"/>
      <c r="O293" s="274">
        <f t="shared" si="57"/>
        <v>14000000</v>
      </c>
      <c r="P293" s="390"/>
      <c r="Q293" s="324"/>
      <c r="R293" s="318"/>
      <c r="S293" s="319"/>
      <c r="T293" s="319"/>
      <c r="U293" s="319"/>
    </row>
    <row r="294" spans="1:21">
      <c r="A294" s="325"/>
      <c r="B294" s="272" t="s">
        <v>420</v>
      </c>
      <c r="C294" s="273"/>
      <c r="D294" s="273"/>
      <c r="E294" s="273"/>
      <c r="F294" s="273"/>
      <c r="G294" s="273"/>
      <c r="H294" s="273"/>
      <c r="I294" s="274"/>
      <c r="J294" s="274"/>
      <c r="K294" s="274"/>
      <c r="L294" s="274">
        <v>2000000000</v>
      </c>
      <c r="M294" s="274"/>
      <c r="N294" s="274"/>
      <c r="O294" s="274">
        <f t="shared" si="57"/>
        <v>2000000000</v>
      </c>
      <c r="P294" s="390"/>
      <c r="Q294" s="324"/>
      <c r="R294" s="318"/>
      <c r="S294" s="319"/>
      <c r="T294" s="319"/>
      <c r="U294" s="319"/>
    </row>
    <row r="295" spans="1:21">
      <c r="A295" s="325"/>
      <c r="B295" s="272" t="s">
        <v>605</v>
      </c>
      <c r="C295" s="273"/>
      <c r="D295" s="273"/>
      <c r="E295" s="273"/>
      <c r="F295" s="273"/>
      <c r="G295" s="273"/>
      <c r="H295" s="273"/>
      <c r="I295" s="274"/>
      <c r="J295" s="274"/>
      <c r="K295" s="274"/>
      <c r="L295" s="274">
        <v>50000000</v>
      </c>
      <c r="M295" s="274"/>
      <c r="N295" s="274">
        <f t="shared" ref="N295:N296" si="59">L295*10%</f>
        <v>5000000</v>
      </c>
      <c r="O295" s="274">
        <f t="shared" si="57"/>
        <v>45000000</v>
      </c>
      <c r="P295" s="390"/>
      <c r="Q295" s="324"/>
      <c r="R295" s="318"/>
      <c r="S295" s="319"/>
      <c r="T295" s="319"/>
      <c r="U295" s="319"/>
    </row>
    <row r="296" spans="1:21" ht="32.25" customHeight="1">
      <c r="A296" s="325"/>
      <c r="B296" s="408" t="s">
        <v>444</v>
      </c>
      <c r="C296" s="273"/>
      <c r="D296" s="273"/>
      <c r="E296" s="273"/>
      <c r="F296" s="273"/>
      <c r="G296" s="273"/>
      <c r="H296" s="273"/>
      <c r="I296" s="274"/>
      <c r="J296" s="274"/>
      <c r="K296" s="274"/>
      <c r="L296" s="274">
        <v>20000000</v>
      </c>
      <c r="M296" s="274"/>
      <c r="N296" s="274">
        <f t="shared" si="59"/>
        <v>2000000</v>
      </c>
      <c r="O296" s="274">
        <f t="shared" ref="O296" si="60">L296-N296</f>
        <v>18000000</v>
      </c>
      <c r="P296" s="390"/>
      <c r="Q296" s="296"/>
      <c r="R296" s="308"/>
    </row>
    <row r="297" spans="1:21" s="287" customFormat="1">
      <c r="A297" s="335">
        <v>5</v>
      </c>
      <c r="B297" s="418" t="s">
        <v>445</v>
      </c>
      <c r="C297" s="279"/>
      <c r="D297" s="279"/>
      <c r="E297" s="279"/>
      <c r="F297" s="279"/>
      <c r="G297" s="279"/>
      <c r="H297" s="279"/>
      <c r="I297" s="279">
        <f>L297</f>
        <v>833822695</v>
      </c>
      <c r="J297" s="279"/>
      <c r="K297" s="279"/>
      <c r="L297" s="279">
        <f>SUM(L298:L303)</f>
        <v>833822695</v>
      </c>
      <c r="M297" s="279">
        <f t="shared" ref="M297:N297" si="61">SUM(M298:M303)</f>
        <v>0</v>
      </c>
      <c r="N297" s="279">
        <f t="shared" si="61"/>
        <v>9900000</v>
      </c>
      <c r="O297" s="279">
        <f>SUM(O298:O303)</f>
        <v>823922695</v>
      </c>
      <c r="P297" s="381"/>
      <c r="Q297" s="324"/>
      <c r="R297" s="316"/>
      <c r="S297" s="317"/>
      <c r="T297" s="317"/>
      <c r="U297" s="317"/>
    </row>
    <row r="298" spans="1:21">
      <c r="A298" s="325"/>
      <c r="B298" s="272" t="s">
        <v>406</v>
      </c>
      <c r="C298" s="273"/>
      <c r="D298" s="273"/>
      <c r="E298" s="273"/>
      <c r="F298" s="273"/>
      <c r="G298" s="273"/>
      <c r="H298" s="273"/>
      <c r="I298" s="274"/>
      <c r="J298" s="421">
        <v>9</v>
      </c>
      <c r="K298" s="274"/>
      <c r="L298" s="421">
        <f>'[59]LƯƠNG + THƯỞNG CÁC PHÒNG'!Q70*1000</f>
        <v>517813335.00000006</v>
      </c>
      <c r="M298" s="421"/>
      <c r="N298" s="274"/>
      <c r="O298" s="274">
        <f>L298-N298</f>
        <v>517813335.00000006</v>
      </c>
      <c r="P298" s="390"/>
      <c r="Q298" s="324"/>
      <c r="R298" s="318"/>
      <c r="S298" s="319"/>
      <c r="T298" s="319"/>
      <c r="U298" s="319"/>
    </row>
    <row r="299" spans="1:21">
      <c r="A299" s="325"/>
      <c r="B299" s="272" t="s">
        <v>407</v>
      </c>
      <c r="C299" s="273"/>
      <c r="D299" s="273"/>
      <c r="E299" s="273"/>
      <c r="F299" s="273"/>
      <c r="G299" s="273"/>
      <c r="H299" s="273"/>
      <c r="I299" s="274"/>
      <c r="J299" s="274">
        <v>9</v>
      </c>
      <c r="K299" s="274">
        <v>11000000</v>
      </c>
      <c r="L299" s="274">
        <f>J299*K299</f>
        <v>99000000</v>
      </c>
      <c r="M299" s="274"/>
      <c r="N299" s="274">
        <f t="shared" ref="N299" si="62">L299*10%</f>
        <v>9900000</v>
      </c>
      <c r="O299" s="274">
        <f t="shared" ref="O299" si="63">L299-N299</f>
        <v>89100000</v>
      </c>
      <c r="P299" s="390"/>
      <c r="Q299" s="296">
        <f>L299*10%</f>
        <v>9900000</v>
      </c>
      <c r="R299" s="318"/>
      <c r="S299" s="319"/>
      <c r="T299" s="319"/>
      <c r="U299" s="319"/>
    </row>
    <row r="300" spans="1:21">
      <c r="A300" s="325"/>
      <c r="B300" s="272" t="s">
        <v>439</v>
      </c>
      <c r="C300" s="273"/>
      <c r="D300" s="273"/>
      <c r="E300" s="273"/>
      <c r="F300" s="273"/>
      <c r="G300" s="273"/>
      <c r="H300" s="273"/>
      <c r="I300" s="274"/>
      <c r="J300" s="421">
        <v>2</v>
      </c>
      <c r="K300" s="274"/>
      <c r="L300" s="421">
        <f>'[59]Ban chuyên trách'!G12</f>
        <v>42120000</v>
      </c>
      <c r="M300" s="274"/>
      <c r="N300" s="274"/>
      <c r="O300" s="274">
        <f>L300-N300</f>
        <v>42120000</v>
      </c>
      <c r="P300" s="390"/>
      <c r="Q300" s="324"/>
      <c r="R300" s="318"/>
      <c r="S300" s="319"/>
      <c r="T300" s="319"/>
      <c r="U300" s="319"/>
    </row>
    <row r="301" spans="1:21">
      <c r="A301" s="325"/>
      <c r="B301" s="272" t="s">
        <v>420</v>
      </c>
      <c r="C301" s="273"/>
      <c r="D301" s="273"/>
      <c r="E301" s="273"/>
      <c r="F301" s="273"/>
      <c r="G301" s="273"/>
      <c r="H301" s="273"/>
      <c r="I301" s="274"/>
      <c r="J301" s="421"/>
      <c r="K301" s="274"/>
      <c r="L301" s="421"/>
      <c r="M301" s="274"/>
      <c r="N301" s="274"/>
      <c r="O301" s="274">
        <f>L301-N301</f>
        <v>0</v>
      </c>
      <c r="P301" s="390"/>
      <c r="Q301" s="324"/>
      <c r="R301" s="318"/>
      <c r="S301" s="319"/>
      <c r="T301" s="319"/>
      <c r="U301" s="319"/>
    </row>
    <row r="302" spans="1:21">
      <c r="A302" s="325"/>
      <c r="B302" s="272" t="s">
        <v>514</v>
      </c>
      <c r="C302" s="273"/>
      <c r="D302" s="273"/>
      <c r="E302" s="273"/>
      <c r="F302" s="273"/>
      <c r="G302" s="273"/>
      <c r="H302" s="273"/>
      <c r="I302" s="274"/>
      <c r="J302" s="421"/>
      <c r="K302" s="274"/>
      <c r="L302" s="421">
        <v>100000000</v>
      </c>
      <c r="M302" s="274"/>
      <c r="N302" s="274"/>
      <c r="O302" s="274">
        <f t="shared" ref="O302" si="64">L302-N302</f>
        <v>100000000</v>
      </c>
      <c r="P302" s="390"/>
      <c r="Q302" s="324"/>
      <c r="R302" s="318"/>
      <c r="S302" s="319"/>
      <c r="T302" s="319"/>
      <c r="U302" s="319"/>
    </row>
    <row r="303" spans="1:21">
      <c r="A303" s="325"/>
      <c r="B303" s="430" t="s">
        <v>316</v>
      </c>
      <c r="C303" s="329"/>
      <c r="D303" s="329"/>
      <c r="E303" s="329"/>
      <c r="F303" s="329"/>
      <c r="G303" s="329"/>
      <c r="H303" s="329"/>
      <c r="I303" s="274"/>
      <c r="J303" s="274"/>
      <c r="K303" s="274"/>
      <c r="L303" s="421">
        <f>'[59]LƯƠNG + THƯỞNG CÁC PHÒNG'!R70*1000</f>
        <v>74889360</v>
      </c>
      <c r="M303" s="421"/>
      <c r="N303" s="274"/>
      <c r="O303" s="274">
        <f>L303-N303</f>
        <v>74889360</v>
      </c>
      <c r="P303" s="390"/>
      <c r="Q303" s="296"/>
      <c r="R303" s="308"/>
    </row>
    <row r="304" spans="1:21" s="287" customFormat="1">
      <c r="A304" s="441">
        <v>6</v>
      </c>
      <c r="B304" s="442" t="s">
        <v>446</v>
      </c>
      <c r="C304" s="279"/>
      <c r="D304" s="279"/>
      <c r="E304" s="279"/>
      <c r="F304" s="279"/>
      <c r="G304" s="279"/>
      <c r="H304" s="279"/>
      <c r="I304" s="279"/>
      <c r="J304" s="279"/>
      <c r="K304" s="279"/>
      <c r="L304" s="443">
        <f>+L305+L311+L319+L325+L332+L338+L344</f>
        <v>3843409110</v>
      </c>
      <c r="M304" s="443">
        <f t="shared" ref="M304:N304" si="65">+M305+M311+M319+M325+M332+M338+M344</f>
        <v>0</v>
      </c>
      <c r="N304" s="443">
        <f t="shared" si="65"/>
        <v>93375500</v>
      </c>
      <c r="O304" s="443">
        <f>+O305+O311+O319+O325+O332+O338+O344</f>
        <v>3750033610</v>
      </c>
      <c r="P304" s="381"/>
      <c r="Q304" s="296"/>
      <c r="R304" s="307"/>
    </row>
    <row r="305" spans="1:21" s="287" customFormat="1">
      <c r="A305" s="325" t="s">
        <v>447</v>
      </c>
      <c r="B305" s="418" t="s">
        <v>448</v>
      </c>
      <c r="C305" s="279"/>
      <c r="D305" s="279"/>
      <c r="E305" s="279"/>
      <c r="F305" s="279"/>
      <c r="G305" s="279"/>
      <c r="H305" s="279"/>
      <c r="I305" s="279"/>
      <c r="J305" s="279"/>
      <c r="K305" s="279"/>
      <c r="L305" s="279">
        <f>SUM(L306:L310)</f>
        <v>972944110</v>
      </c>
      <c r="M305" s="279">
        <f t="shared" ref="M305:N305" si="66">SUM(M306:M310)</f>
        <v>0</v>
      </c>
      <c r="N305" s="279">
        <f t="shared" si="66"/>
        <v>11000000</v>
      </c>
      <c r="O305" s="279">
        <f>SUM(O306:O310)</f>
        <v>961944110</v>
      </c>
      <c r="P305" s="381"/>
      <c r="Q305" s="296"/>
      <c r="R305" s="307"/>
    </row>
    <row r="306" spans="1:21">
      <c r="A306" s="325"/>
      <c r="B306" s="272" t="s">
        <v>406</v>
      </c>
      <c r="C306" s="273"/>
      <c r="D306" s="273"/>
      <c r="E306" s="273"/>
      <c r="F306" s="273"/>
      <c r="G306" s="273"/>
      <c r="H306" s="273"/>
      <c r="I306" s="274"/>
      <c r="J306" s="421">
        <v>10</v>
      </c>
      <c r="K306" s="274"/>
      <c r="L306" s="274">
        <f>'[59]DỰ TOÁN(MTTQ)'!C11</f>
        <v>620108190</v>
      </c>
      <c r="M306" s="274"/>
      <c r="N306" s="274"/>
      <c r="O306" s="274">
        <f t="shared" ref="O306:O344" si="67">L306-N306</f>
        <v>620108190</v>
      </c>
      <c r="P306" s="390"/>
      <c r="Q306" s="296"/>
      <c r="R306" s="308"/>
    </row>
    <row r="307" spans="1:21">
      <c r="A307" s="325"/>
      <c r="B307" s="272" t="s">
        <v>449</v>
      </c>
      <c r="C307" s="273"/>
      <c r="D307" s="273"/>
      <c r="E307" s="273"/>
      <c r="F307" s="273"/>
      <c r="G307" s="273"/>
      <c r="H307" s="273"/>
      <c r="I307" s="274"/>
      <c r="J307" s="421">
        <v>7</v>
      </c>
      <c r="K307" s="274"/>
      <c r="L307" s="274">
        <f>'[59]DỰ TOÁN(MTTQ)'!C12</f>
        <v>59670000</v>
      </c>
      <c r="M307" s="274"/>
      <c r="N307" s="274"/>
      <c r="O307" s="274">
        <f t="shared" si="67"/>
        <v>59670000</v>
      </c>
      <c r="P307" s="390"/>
      <c r="Q307" s="296"/>
      <c r="R307" s="308"/>
    </row>
    <row r="308" spans="1:21">
      <c r="A308" s="325"/>
      <c r="B308" s="272" t="s">
        <v>407</v>
      </c>
      <c r="C308" s="273"/>
      <c r="D308" s="273"/>
      <c r="E308" s="273"/>
      <c r="F308" s="273"/>
      <c r="G308" s="273"/>
      <c r="H308" s="273"/>
      <c r="I308" s="274"/>
      <c r="J308" s="274">
        <v>10</v>
      </c>
      <c r="K308" s="274">
        <v>11000000</v>
      </c>
      <c r="L308" s="274">
        <f>J308*K308</f>
        <v>110000000</v>
      </c>
      <c r="M308" s="274"/>
      <c r="N308" s="274">
        <f t="shared" ref="N308" si="68">L308*10%</f>
        <v>11000000</v>
      </c>
      <c r="O308" s="274">
        <f t="shared" si="67"/>
        <v>99000000</v>
      </c>
      <c r="P308" s="390"/>
      <c r="Q308" s="296">
        <f>L308*10%</f>
        <v>11000000</v>
      </c>
      <c r="R308" s="318"/>
      <c r="S308" s="319"/>
      <c r="T308" s="319"/>
      <c r="U308" s="319"/>
    </row>
    <row r="309" spans="1:21">
      <c r="A309" s="325"/>
      <c r="B309" s="272" t="s">
        <v>515</v>
      </c>
      <c r="C309" s="273"/>
      <c r="D309" s="273"/>
      <c r="E309" s="273"/>
      <c r="F309" s="273"/>
      <c r="G309" s="273"/>
      <c r="H309" s="273"/>
      <c r="I309" s="274"/>
      <c r="J309" s="274"/>
      <c r="K309" s="274"/>
      <c r="L309" s="274">
        <f>'[59]DỰ TOÁN(MTTQ)'!C13</f>
        <v>103165920</v>
      </c>
      <c r="M309" s="274"/>
      <c r="N309" s="274"/>
      <c r="O309" s="274">
        <f t="shared" si="67"/>
        <v>103165920</v>
      </c>
      <c r="P309" s="390"/>
      <c r="Q309" s="324"/>
      <c r="R309" s="318"/>
      <c r="S309" s="319"/>
      <c r="T309" s="319"/>
      <c r="U309" s="319"/>
    </row>
    <row r="310" spans="1:21">
      <c r="A310" s="325"/>
      <c r="B310" s="272" t="s">
        <v>524</v>
      </c>
      <c r="C310" s="273"/>
      <c r="D310" s="273"/>
      <c r="E310" s="273"/>
      <c r="F310" s="273"/>
      <c r="G310" s="273"/>
      <c r="H310" s="273"/>
      <c r="I310" s="274"/>
      <c r="J310" s="274"/>
      <c r="K310" s="274"/>
      <c r="L310" s="274">
        <v>80000000</v>
      </c>
      <c r="M310" s="274"/>
      <c r="N310" s="274"/>
      <c r="O310" s="274">
        <f>L310-N310</f>
        <v>80000000</v>
      </c>
      <c r="P310" s="390"/>
      <c r="Q310" s="324"/>
      <c r="R310" s="318"/>
      <c r="S310" s="319"/>
      <c r="T310" s="319"/>
      <c r="U310" s="319"/>
    </row>
    <row r="311" spans="1:21" ht="31.5">
      <c r="A311" s="325" t="s">
        <v>450</v>
      </c>
      <c r="B311" s="326" t="s">
        <v>451</v>
      </c>
      <c r="C311" s="273"/>
      <c r="D311" s="273"/>
      <c r="E311" s="273"/>
      <c r="F311" s="273"/>
      <c r="G311" s="273"/>
      <c r="H311" s="273"/>
      <c r="I311" s="274"/>
      <c r="J311" s="274"/>
      <c r="K311" s="274"/>
      <c r="L311" s="279">
        <f>SUM(L312:L318)</f>
        <v>992395000</v>
      </c>
      <c r="M311" s="279">
        <f t="shared" ref="M311:N311" si="69">SUM(M312:M318)</f>
        <v>0</v>
      </c>
      <c r="N311" s="279">
        <f t="shared" si="69"/>
        <v>39277000</v>
      </c>
      <c r="O311" s="279">
        <f t="shared" si="67"/>
        <v>953118000</v>
      </c>
      <c r="P311" s="390"/>
      <c r="Q311" s="324"/>
      <c r="R311" s="318"/>
      <c r="S311" s="319"/>
      <c r="T311" s="319"/>
      <c r="U311" s="319"/>
    </row>
    <row r="312" spans="1:21" ht="31.5">
      <c r="A312" s="325"/>
      <c r="B312" s="327" t="s">
        <v>452</v>
      </c>
      <c r="C312" s="273"/>
      <c r="D312" s="273"/>
      <c r="E312" s="273"/>
      <c r="F312" s="273"/>
      <c r="G312" s="273"/>
      <c r="H312" s="273"/>
      <c r="I312" s="274"/>
      <c r="J312" s="274"/>
      <c r="K312" s="274"/>
      <c r="L312" s="274">
        <f>'[59]DỰ TOÁN(MTTQ)'!C15</f>
        <v>599625000</v>
      </c>
      <c r="M312" s="274"/>
      <c r="N312" s="274"/>
      <c r="O312" s="274">
        <f t="shared" si="67"/>
        <v>599625000</v>
      </c>
      <c r="P312" s="390"/>
      <c r="Q312" s="324"/>
      <c r="R312" s="318"/>
      <c r="S312" s="319"/>
      <c r="T312" s="319"/>
      <c r="U312" s="319"/>
    </row>
    <row r="313" spans="1:21">
      <c r="A313" s="325"/>
      <c r="B313" s="327" t="s">
        <v>453</v>
      </c>
      <c r="C313" s="273"/>
      <c r="D313" s="273"/>
      <c r="E313" s="273"/>
      <c r="F313" s="273"/>
      <c r="G313" s="273"/>
      <c r="H313" s="273"/>
      <c r="I313" s="274"/>
      <c r="J313" s="274"/>
      <c r="K313" s="274"/>
      <c r="L313" s="274">
        <f>'[59]DỰ TOÁN(MTTQ)'!C16</f>
        <v>12770000</v>
      </c>
      <c r="M313" s="274"/>
      <c r="N313" s="274">
        <f t="shared" ref="N313:N314" si="70">L313*10%</f>
        <v>1277000</v>
      </c>
      <c r="O313" s="274">
        <f t="shared" ref="O313:O314" si="71">L313-N313</f>
        <v>11493000</v>
      </c>
      <c r="P313" s="390"/>
      <c r="Q313" s="324">
        <f>SUM(O313:O318,O321:O324,O327:O331,O334:O337,O340:O343)-300000000</f>
        <v>449364500</v>
      </c>
      <c r="R313" s="318"/>
      <c r="S313" s="319"/>
      <c r="T313" s="319"/>
      <c r="U313" s="319"/>
    </row>
    <row r="314" spans="1:21">
      <c r="A314" s="325"/>
      <c r="B314" s="327" t="s">
        <v>454</v>
      </c>
      <c r="C314" s="273"/>
      <c r="D314" s="273"/>
      <c r="E314" s="273"/>
      <c r="F314" s="273"/>
      <c r="G314" s="273"/>
      <c r="H314" s="273"/>
      <c r="I314" s="274"/>
      <c r="J314" s="274"/>
      <c r="K314" s="274"/>
      <c r="L314" s="274">
        <f>'[59]DỰ TOÁN(MTTQ)'!C17</f>
        <v>30000000</v>
      </c>
      <c r="M314" s="274"/>
      <c r="N314" s="274">
        <f t="shared" si="70"/>
        <v>3000000</v>
      </c>
      <c r="O314" s="274">
        <f t="shared" si="71"/>
        <v>27000000</v>
      </c>
      <c r="P314" s="390"/>
      <c r="Q314" s="324"/>
      <c r="R314" s="318"/>
      <c r="S314" s="319"/>
      <c r="T314" s="319"/>
      <c r="U314" s="319"/>
    </row>
    <row r="315" spans="1:21">
      <c r="A315" s="325"/>
      <c r="B315" s="327" t="s">
        <v>455</v>
      </c>
      <c r="C315" s="273"/>
      <c r="D315" s="273"/>
      <c r="E315" s="273"/>
      <c r="F315" s="273"/>
      <c r="G315" s="273"/>
      <c r="H315" s="273"/>
      <c r="I315" s="274"/>
      <c r="J315" s="274"/>
      <c r="K315" s="274"/>
      <c r="L315" s="274">
        <v>205000000</v>
      </c>
      <c r="M315" s="274"/>
      <c r="N315" s="274">
        <f t="shared" ref="N315" si="72">L315*10%</f>
        <v>20500000</v>
      </c>
      <c r="O315" s="274">
        <f t="shared" si="67"/>
        <v>184500000</v>
      </c>
      <c r="P315" s="390"/>
      <c r="Q315" s="324"/>
      <c r="R315" s="318"/>
      <c r="S315" s="319"/>
      <c r="T315" s="319"/>
      <c r="U315" s="319"/>
    </row>
    <row r="316" spans="1:21" ht="36" customHeight="1">
      <c r="A316" s="325"/>
      <c r="B316" s="327" t="s">
        <v>456</v>
      </c>
      <c r="C316" s="273"/>
      <c r="D316" s="273"/>
      <c r="E316" s="273"/>
      <c r="F316" s="273"/>
      <c r="G316" s="273"/>
      <c r="H316" s="273"/>
      <c r="I316" s="274"/>
      <c r="J316" s="274"/>
      <c r="K316" s="274"/>
      <c r="L316" s="274">
        <f>'[59]DỰ TOÁN(MTTQ)'!C19</f>
        <v>120000000</v>
      </c>
      <c r="M316" s="274"/>
      <c r="N316" s="274">
        <f t="shared" ref="N316" si="73">L316*10%</f>
        <v>12000000</v>
      </c>
      <c r="O316" s="274">
        <f t="shared" ref="O316" si="74">L316-N316</f>
        <v>108000000</v>
      </c>
      <c r="P316" s="390"/>
      <c r="Q316" s="324"/>
      <c r="R316" s="318"/>
      <c r="S316" s="319"/>
      <c r="T316" s="319"/>
      <c r="U316" s="319"/>
    </row>
    <row r="317" spans="1:21">
      <c r="A317" s="325"/>
      <c r="B317" s="327" t="s">
        <v>457</v>
      </c>
      <c r="C317" s="273"/>
      <c r="D317" s="273"/>
      <c r="E317" s="273"/>
      <c r="F317" s="273"/>
      <c r="G317" s="273"/>
      <c r="H317" s="273"/>
      <c r="I317" s="274"/>
      <c r="J317" s="274"/>
      <c r="K317" s="274"/>
      <c r="L317" s="274">
        <f>'[59]DỰ TOÁN(MTTQ)'!C20</f>
        <v>10000000</v>
      </c>
      <c r="M317" s="274"/>
      <c r="N317" s="274">
        <f t="shared" ref="N317" si="75">L317*10%</f>
        <v>1000000</v>
      </c>
      <c r="O317" s="274">
        <f t="shared" ref="O317" si="76">L317-N317</f>
        <v>9000000</v>
      </c>
      <c r="P317" s="390"/>
      <c r="Q317" s="324"/>
      <c r="R317" s="318"/>
      <c r="S317" s="319"/>
      <c r="T317" s="319"/>
      <c r="U317" s="319"/>
    </row>
    <row r="318" spans="1:21">
      <c r="A318" s="325"/>
      <c r="B318" s="327" t="s">
        <v>179</v>
      </c>
      <c r="C318" s="273"/>
      <c r="D318" s="273"/>
      <c r="E318" s="273"/>
      <c r="F318" s="273"/>
      <c r="G318" s="273"/>
      <c r="H318" s="273"/>
      <c r="I318" s="274"/>
      <c r="J318" s="274"/>
      <c r="K318" s="274"/>
      <c r="L318" s="274">
        <f>'[59]DỰ TOÁN(MTTQ)'!C21</f>
        <v>15000000</v>
      </c>
      <c r="M318" s="274"/>
      <c r="N318" s="274">
        <f t="shared" ref="N318" si="77">L318*10%</f>
        <v>1500000</v>
      </c>
      <c r="O318" s="274">
        <f t="shared" ref="O318" si="78">L318-N318</f>
        <v>13500000</v>
      </c>
      <c r="P318" s="390"/>
      <c r="Q318" s="324"/>
      <c r="R318" s="318"/>
      <c r="S318" s="319"/>
      <c r="T318" s="319"/>
      <c r="U318" s="319"/>
    </row>
    <row r="319" spans="1:21">
      <c r="A319" s="325" t="s">
        <v>458</v>
      </c>
      <c r="B319" s="326" t="s">
        <v>459</v>
      </c>
      <c r="C319" s="273"/>
      <c r="D319" s="273"/>
      <c r="E319" s="273"/>
      <c r="F319" s="273"/>
      <c r="G319" s="273"/>
      <c r="H319" s="273"/>
      <c r="I319" s="274"/>
      <c r="J319" s="274"/>
      <c r="K319" s="274"/>
      <c r="L319" s="279">
        <f>SUM(L320:L324)</f>
        <v>505660000</v>
      </c>
      <c r="M319" s="279">
        <f t="shared" ref="M319:N319" si="79">SUM(M320:M324)</f>
        <v>0</v>
      </c>
      <c r="N319" s="279">
        <f t="shared" si="79"/>
        <v>13790000</v>
      </c>
      <c r="O319" s="279">
        <f t="shared" si="67"/>
        <v>491870000</v>
      </c>
      <c r="P319" s="390"/>
      <c r="Q319" s="324"/>
      <c r="R319" s="318"/>
      <c r="S319" s="319"/>
      <c r="T319" s="319"/>
      <c r="U319" s="319"/>
    </row>
    <row r="320" spans="1:21">
      <c r="A320" s="325"/>
      <c r="B320" s="327" t="s">
        <v>460</v>
      </c>
      <c r="C320" s="273"/>
      <c r="D320" s="273"/>
      <c r="E320" s="273"/>
      <c r="F320" s="273"/>
      <c r="G320" s="273"/>
      <c r="H320" s="273"/>
      <c r="I320" s="274"/>
      <c r="J320" s="274"/>
      <c r="K320" s="274"/>
      <c r="L320" s="274">
        <f>'[59]DỰ TOÁN(MTTQ)'!C23</f>
        <v>359775000</v>
      </c>
      <c r="M320" s="274"/>
      <c r="N320" s="274"/>
      <c r="O320" s="274">
        <f t="shared" si="67"/>
        <v>359775000</v>
      </c>
      <c r="P320" s="390"/>
      <c r="Q320" s="324"/>
      <c r="R320" s="318"/>
      <c r="S320" s="319"/>
      <c r="T320" s="319"/>
      <c r="U320" s="319"/>
    </row>
    <row r="321" spans="1:21">
      <c r="A321" s="325"/>
      <c r="B321" s="328" t="s">
        <v>461</v>
      </c>
      <c r="C321" s="273"/>
      <c r="D321" s="273"/>
      <c r="E321" s="273"/>
      <c r="F321" s="273"/>
      <c r="G321" s="273"/>
      <c r="H321" s="273"/>
      <c r="I321" s="274"/>
      <c r="J321" s="274"/>
      <c r="K321" s="274"/>
      <c r="L321" s="274">
        <f>'[59]DỰ TOÁN(MTTQ)'!C24</f>
        <v>7985000</v>
      </c>
      <c r="M321" s="274"/>
      <c r="N321" s="274"/>
      <c r="O321" s="274">
        <f t="shared" si="67"/>
        <v>7985000</v>
      </c>
      <c r="P321" s="390"/>
      <c r="Q321" s="324"/>
      <c r="R321" s="318"/>
      <c r="S321" s="319"/>
      <c r="T321" s="319"/>
      <c r="U321" s="319"/>
    </row>
    <row r="322" spans="1:21">
      <c r="A322" s="325"/>
      <c r="B322" s="328" t="s">
        <v>462</v>
      </c>
      <c r="C322" s="273"/>
      <c r="D322" s="273"/>
      <c r="E322" s="273"/>
      <c r="F322" s="273"/>
      <c r="G322" s="273"/>
      <c r="H322" s="273"/>
      <c r="I322" s="274"/>
      <c r="J322" s="274"/>
      <c r="K322" s="274"/>
      <c r="L322" s="274">
        <f>'[59]DỰ TOÁN(MTTQ)'!C25</f>
        <v>28000000</v>
      </c>
      <c r="M322" s="274"/>
      <c r="N322" s="274">
        <f t="shared" ref="N322:N324" si="80">L322*10%</f>
        <v>2800000</v>
      </c>
      <c r="O322" s="274">
        <f t="shared" ref="O322:O324" si="81">L322-N322</f>
        <v>25200000</v>
      </c>
      <c r="P322" s="390"/>
      <c r="Q322" s="324"/>
      <c r="R322" s="318"/>
      <c r="S322" s="319"/>
      <c r="T322" s="319"/>
      <c r="U322" s="319"/>
    </row>
    <row r="323" spans="1:21" ht="31.5">
      <c r="A323" s="325"/>
      <c r="B323" s="328" t="s">
        <v>463</v>
      </c>
      <c r="C323" s="273"/>
      <c r="D323" s="273"/>
      <c r="E323" s="273"/>
      <c r="F323" s="273"/>
      <c r="G323" s="273"/>
      <c r="H323" s="273"/>
      <c r="I323" s="274"/>
      <c r="J323" s="274"/>
      <c r="K323" s="274"/>
      <c r="L323" s="274">
        <f>'[59]DỰ TOÁN(MTTQ)'!C26</f>
        <v>9900000</v>
      </c>
      <c r="M323" s="274"/>
      <c r="N323" s="274">
        <f t="shared" si="80"/>
        <v>990000</v>
      </c>
      <c r="O323" s="274">
        <f t="shared" si="81"/>
        <v>8910000</v>
      </c>
      <c r="P323" s="390"/>
      <c r="Q323" s="324"/>
      <c r="R323" s="318"/>
      <c r="S323" s="319"/>
      <c r="T323" s="319"/>
      <c r="U323" s="319"/>
    </row>
    <row r="324" spans="1:21" ht="31.5">
      <c r="A324" s="325"/>
      <c r="B324" s="327" t="s">
        <v>464</v>
      </c>
      <c r="C324" s="273"/>
      <c r="D324" s="273"/>
      <c r="E324" s="273"/>
      <c r="F324" s="273"/>
      <c r="G324" s="273"/>
      <c r="H324" s="273"/>
      <c r="I324" s="274"/>
      <c r="J324" s="274"/>
      <c r="K324" s="274"/>
      <c r="L324" s="274">
        <f>'[59]DỰ TOÁN(MTTQ)'!C27</f>
        <v>100000000</v>
      </c>
      <c r="M324" s="274"/>
      <c r="N324" s="274">
        <f t="shared" si="80"/>
        <v>10000000</v>
      </c>
      <c r="O324" s="274">
        <f t="shared" si="81"/>
        <v>90000000</v>
      </c>
      <c r="P324" s="390"/>
      <c r="Q324" s="324"/>
      <c r="R324" s="318"/>
      <c r="S324" s="319"/>
      <c r="T324" s="319"/>
      <c r="U324" s="319"/>
    </row>
    <row r="325" spans="1:21">
      <c r="A325" s="325" t="s">
        <v>465</v>
      </c>
      <c r="B325" s="326" t="s">
        <v>466</v>
      </c>
      <c r="C325" s="273"/>
      <c r="D325" s="273"/>
      <c r="E325" s="273"/>
      <c r="F325" s="273"/>
      <c r="G325" s="273"/>
      <c r="H325" s="273"/>
      <c r="I325" s="274"/>
      <c r="J325" s="274"/>
      <c r="K325" s="274"/>
      <c r="L325" s="279">
        <f>SUM(L326:L331)</f>
        <v>448460000</v>
      </c>
      <c r="M325" s="279">
        <f t="shared" ref="M325:N325" si="82">SUM(M326:M331)</f>
        <v>0</v>
      </c>
      <c r="N325" s="279">
        <f t="shared" si="82"/>
        <v>8868500</v>
      </c>
      <c r="O325" s="279">
        <f t="shared" si="67"/>
        <v>439591500</v>
      </c>
      <c r="P325" s="390"/>
      <c r="Q325" s="324"/>
      <c r="R325" s="318"/>
      <c r="S325" s="319"/>
      <c r="T325" s="319"/>
      <c r="U325" s="319"/>
    </row>
    <row r="326" spans="1:21">
      <c r="A326" s="325"/>
      <c r="B326" s="327" t="s">
        <v>460</v>
      </c>
      <c r="C326" s="273"/>
      <c r="D326" s="273"/>
      <c r="E326" s="273"/>
      <c r="F326" s="273"/>
      <c r="G326" s="273"/>
      <c r="H326" s="273"/>
      <c r="I326" s="274"/>
      <c r="J326" s="274"/>
      <c r="K326" s="274"/>
      <c r="L326" s="274">
        <f>'[59]DỰ TOÁN(MTTQ)'!C29</f>
        <v>359775000</v>
      </c>
      <c r="M326" s="274"/>
      <c r="N326" s="274"/>
      <c r="O326" s="274">
        <f t="shared" si="67"/>
        <v>359775000</v>
      </c>
      <c r="P326" s="390"/>
      <c r="Q326" s="324"/>
      <c r="R326" s="318"/>
      <c r="S326" s="319"/>
      <c r="T326" s="319"/>
      <c r="U326" s="319"/>
    </row>
    <row r="327" spans="1:21">
      <c r="A327" s="325"/>
      <c r="B327" s="328" t="s">
        <v>461</v>
      </c>
      <c r="C327" s="273"/>
      <c r="D327" s="273"/>
      <c r="E327" s="273"/>
      <c r="F327" s="273"/>
      <c r="G327" s="273"/>
      <c r="H327" s="273"/>
      <c r="I327" s="274"/>
      <c r="J327" s="274"/>
      <c r="K327" s="274"/>
      <c r="L327" s="274">
        <f>'[59]DỰ TOÁN(MTTQ)'!C30</f>
        <v>7985000</v>
      </c>
      <c r="M327" s="274"/>
      <c r="N327" s="274">
        <f t="shared" ref="N327" si="83">L327*10%</f>
        <v>798500</v>
      </c>
      <c r="O327" s="274">
        <f t="shared" si="67"/>
        <v>7186500</v>
      </c>
      <c r="P327" s="390"/>
      <c r="Q327" s="324"/>
      <c r="R327" s="318"/>
      <c r="S327" s="319"/>
      <c r="T327" s="319"/>
      <c r="U327" s="319"/>
    </row>
    <row r="328" spans="1:21">
      <c r="A328" s="325"/>
      <c r="B328" s="327" t="s">
        <v>467</v>
      </c>
      <c r="C328" s="273"/>
      <c r="D328" s="273"/>
      <c r="E328" s="273"/>
      <c r="F328" s="273"/>
      <c r="G328" s="273"/>
      <c r="H328" s="273"/>
      <c r="I328" s="274"/>
      <c r="J328" s="274"/>
      <c r="K328" s="274"/>
      <c r="L328" s="274">
        <f>'[59]DỰ TOÁN(MTTQ)'!C31</f>
        <v>5700000</v>
      </c>
      <c r="M328" s="274"/>
      <c r="N328" s="274">
        <f t="shared" ref="N328:N331" si="84">L328*10%</f>
        <v>570000</v>
      </c>
      <c r="O328" s="274">
        <f t="shared" ref="O328:O331" si="85">L328-N328</f>
        <v>5130000</v>
      </c>
      <c r="P328" s="390"/>
      <c r="Q328" s="324"/>
      <c r="R328" s="318"/>
      <c r="S328" s="319"/>
      <c r="T328" s="319"/>
      <c r="U328" s="319"/>
    </row>
    <row r="329" spans="1:21">
      <c r="A329" s="325"/>
      <c r="B329" s="328" t="s">
        <v>468</v>
      </c>
      <c r="C329" s="273"/>
      <c r="D329" s="273"/>
      <c r="E329" s="273"/>
      <c r="F329" s="273"/>
      <c r="G329" s="273"/>
      <c r="H329" s="273"/>
      <c r="I329" s="274"/>
      <c r="J329" s="274"/>
      <c r="K329" s="274"/>
      <c r="L329" s="274">
        <f>'[59]DỰ TOÁN(MTTQ)'!C32</f>
        <v>15000000</v>
      </c>
      <c r="M329" s="274"/>
      <c r="N329" s="274">
        <f t="shared" si="84"/>
        <v>1500000</v>
      </c>
      <c r="O329" s="274">
        <f t="shared" si="85"/>
        <v>13500000</v>
      </c>
      <c r="P329" s="390"/>
      <c r="Q329" s="324"/>
      <c r="R329" s="318"/>
      <c r="S329" s="319"/>
      <c r="T329" s="319"/>
      <c r="U329" s="319"/>
    </row>
    <row r="330" spans="1:21" ht="40.5" customHeight="1">
      <c r="A330" s="325"/>
      <c r="B330" s="327" t="s">
        <v>469</v>
      </c>
      <c r="C330" s="273"/>
      <c r="D330" s="273"/>
      <c r="E330" s="273"/>
      <c r="F330" s="273"/>
      <c r="G330" s="273"/>
      <c r="H330" s="273"/>
      <c r="I330" s="274"/>
      <c r="J330" s="274"/>
      <c r="K330" s="274"/>
      <c r="L330" s="274">
        <f>'[59]DỰ TOÁN(MTTQ)'!C33</f>
        <v>50000000</v>
      </c>
      <c r="M330" s="274"/>
      <c r="N330" s="274">
        <f t="shared" si="84"/>
        <v>5000000</v>
      </c>
      <c r="O330" s="274">
        <f t="shared" si="85"/>
        <v>45000000</v>
      </c>
      <c r="P330" s="390"/>
      <c r="Q330" s="324"/>
      <c r="R330" s="318"/>
      <c r="S330" s="319"/>
      <c r="T330" s="319"/>
      <c r="U330" s="319"/>
    </row>
    <row r="331" spans="1:21" ht="31.5">
      <c r="A331" s="325"/>
      <c r="B331" s="328" t="s">
        <v>470</v>
      </c>
      <c r="C331" s="273"/>
      <c r="D331" s="273"/>
      <c r="E331" s="273"/>
      <c r="F331" s="273"/>
      <c r="G331" s="273"/>
      <c r="H331" s="273"/>
      <c r="I331" s="274"/>
      <c r="J331" s="274"/>
      <c r="K331" s="274"/>
      <c r="L331" s="274">
        <f>'[59]DỰ TOÁN(MTTQ)'!C34</f>
        <v>10000000</v>
      </c>
      <c r="M331" s="274"/>
      <c r="N331" s="274">
        <f t="shared" si="84"/>
        <v>1000000</v>
      </c>
      <c r="O331" s="274">
        <f t="shared" si="85"/>
        <v>9000000</v>
      </c>
      <c r="P331" s="390"/>
      <c r="Q331" s="324"/>
      <c r="R331" s="318"/>
      <c r="S331" s="319"/>
      <c r="T331" s="319"/>
      <c r="U331" s="319"/>
    </row>
    <row r="332" spans="1:21">
      <c r="A332" s="325" t="s">
        <v>471</v>
      </c>
      <c r="B332" s="326" t="s">
        <v>472</v>
      </c>
      <c r="C332" s="273"/>
      <c r="D332" s="273"/>
      <c r="E332" s="273"/>
      <c r="F332" s="273"/>
      <c r="G332" s="273"/>
      <c r="H332" s="273"/>
      <c r="I332" s="274"/>
      <c r="J332" s="274"/>
      <c r="K332" s="274"/>
      <c r="L332" s="279">
        <f>SUM(L333:L337)</f>
        <v>436125000</v>
      </c>
      <c r="M332" s="279">
        <f t="shared" ref="M332:N332" si="86">SUM(M333:M337)</f>
        <v>0</v>
      </c>
      <c r="N332" s="279">
        <f t="shared" si="86"/>
        <v>7635000</v>
      </c>
      <c r="O332" s="279">
        <f t="shared" si="67"/>
        <v>428490000</v>
      </c>
      <c r="P332" s="390"/>
      <c r="Q332" s="324"/>
      <c r="R332" s="318"/>
      <c r="S332" s="319"/>
      <c r="T332" s="319"/>
      <c r="U332" s="319"/>
    </row>
    <row r="333" spans="1:21">
      <c r="A333" s="325"/>
      <c r="B333" s="327" t="s">
        <v>460</v>
      </c>
      <c r="C333" s="273"/>
      <c r="D333" s="273"/>
      <c r="E333" s="273"/>
      <c r="F333" s="273"/>
      <c r="G333" s="273"/>
      <c r="H333" s="273"/>
      <c r="I333" s="274"/>
      <c r="J333" s="274"/>
      <c r="K333" s="274"/>
      <c r="L333" s="274">
        <f>'[59]DỰ TOÁN(MTTQ)'!C36</f>
        <v>359775000</v>
      </c>
      <c r="M333" s="274"/>
      <c r="N333" s="274"/>
      <c r="O333" s="274">
        <f t="shared" si="67"/>
        <v>359775000</v>
      </c>
      <c r="P333" s="390"/>
      <c r="Q333" s="324"/>
      <c r="R333" s="318"/>
      <c r="S333" s="319"/>
      <c r="T333" s="319"/>
      <c r="U333" s="319"/>
    </row>
    <row r="334" spans="1:21">
      <c r="A334" s="325"/>
      <c r="B334" s="328" t="s">
        <v>461</v>
      </c>
      <c r="C334" s="273"/>
      <c r="D334" s="273"/>
      <c r="E334" s="273"/>
      <c r="F334" s="273"/>
      <c r="G334" s="273"/>
      <c r="H334" s="273"/>
      <c r="I334" s="274"/>
      <c r="J334" s="274"/>
      <c r="K334" s="274"/>
      <c r="L334" s="274">
        <f>'[59]DỰ TOÁN(MTTQ)'!C37</f>
        <v>7950000</v>
      </c>
      <c r="M334" s="274"/>
      <c r="N334" s="274">
        <f t="shared" ref="N334" si="87">L334*10%</f>
        <v>795000</v>
      </c>
      <c r="O334" s="274">
        <f t="shared" si="67"/>
        <v>7155000</v>
      </c>
      <c r="P334" s="390"/>
      <c r="Q334" s="324"/>
      <c r="R334" s="318"/>
      <c r="S334" s="319"/>
      <c r="T334" s="319"/>
      <c r="U334" s="319"/>
    </row>
    <row r="335" spans="1:21">
      <c r="A335" s="325"/>
      <c r="B335" s="328" t="s">
        <v>462</v>
      </c>
      <c r="C335" s="273"/>
      <c r="D335" s="273"/>
      <c r="E335" s="273"/>
      <c r="F335" s="273"/>
      <c r="G335" s="273"/>
      <c r="H335" s="273"/>
      <c r="I335" s="274"/>
      <c r="J335" s="274"/>
      <c r="K335" s="274"/>
      <c r="L335" s="274">
        <f>'[59]DỰ TOÁN(MTTQ)'!C38</f>
        <v>10000000</v>
      </c>
      <c r="M335" s="274"/>
      <c r="N335" s="274">
        <f t="shared" ref="N335:N337" si="88">L335*10%</f>
        <v>1000000</v>
      </c>
      <c r="O335" s="274">
        <f t="shared" ref="O335:O337" si="89">L335-N335</f>
        <v>9000000</v>
      </c>
      <c r="P335" s="390"/>
      <c r="Q335" s="324"/>
      <c r="R335" s="318"/>
      <c r="S335" s="319"/>
      <c r="T335" s="319"/>
      <c r="U335" s="319"/>
    </row>
    <row r="336" spans="1:21" ht="47.25">
      <c r="A336" s="325"/>
      <c r="B336" s="328" t="s">
        <v>473</v>
      </c>
      <c r="C336" s="273"/>
      <c r="D336" s="273"/>
      <c r="E336" s="273"/>
      <c r="F336" s="273"/>
      <c r="G336" s="273"/>
      <c r="H336" s="273"/>
      <c r="I336" s="274"/>
      <c r="J336" s="274"/>
      <c r="K336" s="274"/>
      <c r="L336" s="274">
        <f>'[59]DỰ TOÁN(MTTQ)'!C39</f>
        <v>8400000</v>
      </c>
      <c r="M336" s="274"/>
      <c r="N336" s="274">
        <f t="shared" si="88"/>
        <v>840000</v>
      </c>
      <c r="O336" s="274">
        <f t="shared" si="89"/>
        <v>7560000</v>
      </c>
      <c r="P336" s="390"/>
      <c r="Q336" s="324"/>
      <c r="R336" s="318"/>
      <c r="S336" s="319"/>
      <c r="T336" s="319"/>
      <c r="U336" s="319"/>
    </row>
    <row r="337" spans="1:18" s="287" customFormat="1">
      <c r="A337" s="325"/>
      <c r="B337" s="327" t="s">
        <v>474</v>
      </c>
      <c r="C337" s="273"/>
      <c r="D337" s="273"/>
      <c r="E337" s="273"/>
      <c r="F337" s="273"/>
      <c r="G337" s="273"/>
      <c r="H337" s="273"/>
      <c r="I337" s="274"/>
      <c r="J337" s="274"/>
      <c r="K337" s="274"/>
      <c r="L337" s="274">
        <f>'[59]DỰ TOÁN(MTTQ)'!C40</f>
        <v>50000000</v>
      </c>
      <c r="M337" s="274"/>
      <c r="N337" s="274">
        <f t="shared" si="88"/>
        <v>5000000</v>
      </c>
      <c r="O337" s="274">
        <f t="shared" si="89"/>
        <v>45000000</v>
      </c>
      <c r="P337" s="390"/>
      <c r="Q337" s="296"/>
      <c r="R337" s="307"/>
    </row>
    <row r="338" spans="1:18">
      <c r="A338" s="325" t="s">
        <v>475</v>
      </c>
      <c r="B338" s="326" t="s">
        <v>476</v>
      </c>
      <c r="C338" s="329"/>
      <c r="D338" s="329"/>
      <c r="E338" s="329"/>
      <c r="F338" s="329"/>
      <c r="G338" s="329"/>
      <c r="H338" s="329"/>
      <c r="I338" s="274"/>
      <c r="J338" s="274"/>
      <c r="K338" s="274"/>
      <c r="L338" s="279">
        <f>SUM(L339:L343)</f>
        <v>487825000</v>
      </c>
      <c r="M338" s="279">
        <f t="shared" ref="M338:N338" si="90">SUM(M339:M343)</f>
        <v>0</v>
      </c>
      <c r="N338" s="279">
        <f t="shared" si="90"/>
        <v>12805000</v>
      </c>
      <c r="O338" s="279">
        <f t="shared" si="67"/>
        <v>475020000</v>
      </c>
      <c r="P338" s="390"/>
      <c r="Q338" s="296"/>
      <c r="R338" s="308"/>
    </row>
    <row r="339" spans="1:18" s="334" customFormat="1" ht="32.25" customHeight="1">
      <c r="A339" s="330"/>
      <c r="B339" s="331" t="s">
        <v>460</v>
      </c>
      <c r="C339" s="275"/>
      <c r="D339" s="275"/>
      <c r="E339" s="275"/>
      <c r="F339" s="275"/>
      <c r="G339" s="275"/>
      <c r="H339" s="275"/>
      <c r="I339" s="276"/>
      <c r="J339" s="276"/>
      <c r="K339" s="276"/>
      <c r="L339" s="274">
        <f>'[59]DỰ TOÁN(MTTQ)'!C42</f>
        <v>359775000</v>
      </c>
      <c r="M339" s="276"/>
      <c r="N339" s="276"/>
      <c r="O339" s="274">
        <f t="shared" si="67"/>
        <v>359775000</v>
      </c>
      <c r="P339" s="444"/>
      <c r="Q339" s="332"/>
      <c r="R339" s="333"/>
    </row>
    <row r="340" spans="1:18" s="313" customFormat="1">
      <c r="A340" s="325"/>
      <c r="B340" s="36" t="s">
        <v>461</v>
      </c>
      <c r="C340" s="273"/>
      <c r="D340" s="273"/>
      <c r="E340" s="273"/>
      <c r="F340" s="273"/>
      <c r="G340" s="273"/>
      <c r="H340" s="273"/>
      <c r="I340" s="274"/>
      <c r="J340" s="274"/>
      <c r="K340" s="274"/>
      <c r="L340" s="274">
        <f>'[59]DỰ TOÁN(MTTQ)'!C43</f>
        <v>8200000</v>
      </c>
      <c r="M340" s="274"/>
      <c r="N340" s="274">
        <f t="shared" ref="N340" si="91">L340*10%</f>
        <v>820000</v>
      </c>
      <c r="O340" s="274">
        <f t="shared" si="67"/>
        <v>7380000</v>
      </c>
      <c r="P340" s="390"/>
      <c r="Q340" s="296"/>
      <c r="R340" s="308"/>
    </row>
    <row r="341" spans="1:18">
      <c r="A341" s="325"/>
      <c r="B341" s="36" t="s">
        <v>462</v>
      </c>
      <c r="C341" s="273"/>
      <c r="D341" s="273"/>
      <c r="E341" s="273"/>
      <c r="F341" s="273"/>
      <c r="G341" s="273"/>
      <c r="H341" s="273"/>
      <c r="I341" s="274"/>
      <c r="J341" s="274"/>
      <c r="K341" s="274"/>
      <c r="L341" s="274">
        <f>'[59]DỰ TOÁN(MTTQ)'!C44</f>
        <v>29950000</v>
      </c>
      <c r="M341" s="274"/>
      <c r="N341" s="274">
        <f t="shared" ref="N341:N343" si="92">L341*10%</f>
        <v>2995000</v>
      </c>
      <c r="O341" s="274">
        <f t="shared" ref="O341:O343" si="93">L341-N341</f>
        <v>26955000</v>
      </c>
      <c r="P341" s="390"/>
      <c r="Q341" s="296"/>
      <c r="R341" s="308"/>
    </row>
    <row r="342" spans="1:18" s="334" customFormat="1" ht="32.25" customHeight="1">
      <c r="A342" s="330"/>
      <c r="B342" s="36" t="s">
        <v>477</v>
      </c>
      <c r="C342" s="275"/>
      <c r="D342" s="275"/>
      <c r="E342" s="275"/>
      <c r="F342" s="275"/>
      <c r="G342" s="275"/>
      <c r="H342" s="275"/>
      <c r="I342" s="276"/>
      <c r="J342" s="276"/>
      <c r="K342" s="276"/>
      <c r="L342" s="274">
        <f>'[59]DỰ TOÁN(MTTQ)'!C45</f>
        <v>9900000</v>
      </c>
      <c r="M342" s="276"/>
      <c r="N342" s="274">
        <f t="shared" si="92"/>
        <v>990000</v>
      </c>
      <c r="O342" s="274">
        <f t="shared" si="93"/>
        <v>8910000</v>
      </c>
      <c r="P342" s="444"/>
      <c r="Q342" s="332"/>
      <c r="R342" s="333"/>
    </row>
    <row r="343" spans="1:18">
      <c r="A343" s="325"/>
      <c r="B343" s="331" t="s">
        <v>478</v>
      </c>
      <c r="C343" s="273"/>
      <c r="D343" s="273"/>
      <c r="E343" s="273"/>
      <c r="F343" s="273"/>
      <c r="G343" s="273"/>
      <c r="H343" s="273"/>
      <c r="I343" s="274"/>
      <c r="J343" s="274"/>
      <c r="K343" s="274"/>
      <c r="L343" s="274">
        <f>'[59]DỰ TOÁN(MTTQ)'!C46</f>
        <v>80000000</v>
      </c>
      <c r="M343" s="274"/>
      <c r="N343" s="274">
        <f t="shared" si="92"/>
        <v>8000000</v>
      </c>
      <c r="O343" s="274">
        <f t="shared" si="93"/>
        <v>72000000</v>
      </c>
      <c r="P343" s="390"/>
      <c r="Q343" s="296"/>
      <c r="R343" s="308"/>
    </row>
    <row r="344" spans="1:18">
      <c r="A344" s="325" t="s">
        <v>479</v>
      </c>
      <c r="B344" s="326" t="s">
        <v>480</v>
      </c>
      <c r="C344" s="273"/>
      <c r="D344" s="273"/>
      <c r="E344" s="273"/>
      <c r="F344" s="273"/>
      <c r="G344" s="273"/>
      <c r="H344" s="273"/>
      <c r="I344" s="274"/>
      <c r="J344" s="274"/>
      <c r="K344" s="274"/>
      <c r="L344" s="279"/>
      <c r="M344" s="279"/>
      <c r="N344" s="279"/>
      <c r="O344" s="279">
        <f t="shared" si="67"/>
        <v>0</v>
      </c>
      <c r="P344" s="390"/>
      <c r="Q344" s="296"/>
      <c r="R344" s="308"/>
    </row>
    <row r="345" spans="1:18" s="287" customFormat="1" hidden="1">
      <c r="A345" s="335" t="s">
        <v>83</v>
      </c>
      <c r="B345" s="277" t="s">
        <v>481</v>
      </c>
      <c r="C345" s="278"/>
      <c r="D345" s="278">
        <f>E345+H345</f>
        <v>56000000</v>
      </c>
      <c r="E345" s="278">
        <v>27000000</v>
      </c>
      <c r="F345" s="278"/>
      <c r="G345" s="278"/>
      <c r="H345" s="278">
        <v>29000000</v>
      </c>
      <c r="I345" s="279">
        <f>I346+I348</f>
        <v>0</v>
      </c>
      <c r="J345" s="279"/>
      <c r="K345" s="279"/>
      <c r="L345" s="279">
        <f>L346+L348</f>
        <v>0</v>
      </c>
      <c r="M345" s="279"/>
      <c r="N345" s="279"/>
      <c r="O345" s="279">
        <f>O346+O348</f>
        <v>0</v>
      </c>
      <c r="P345" s="381"/>
      <c r="Q345" s="296"/>
      <c r="R345" s="307"/>
    </row>
    <row r="346" spans="1:18" s="287" customFormat="1" hidden="1">
      <c r="A346" s="335">
        <v>1</v>
      </c>
      <c r="B346" s="277" t="s">
        <v>379</v>
      </c>
      <c r="C346" s="278"/>
      <c r="D346" s="278"/>
      <c r="E346" s="278"/>
      <c r="F346" s="278"/>
      <c r="G346" s="278"/>
      <c r="H346" s="278"/>
      <c r="I346" s="279">
        <f>L346</f>
        <v>0</v>
      </c>
      <c r="J346" s="279"/>
      <c r="K346" s="279"/>
      <c r="L346" s="279">
        <f>L347</f>
        <v>0</v>
      </c>
      <c r="M346" s="279"/>
      <c r="N346" s="279"/>
      <c r="O346" s="279">
        <f>O347</f>
        <v>0</v>
      </c>
      <c r="P346" s="381"/>
      <c r="Q346" s="296"/>
      <c r="R346" s="307"/>
    </row>
    <row r="347" spans="1:18" s="313" customFormat="1" hidden="1">
      <c r="A347" s="325"/>
      <c r="B347" s="272" t="s">
        <v>482</v>
      </c>
      <c r="C347" s="273"/>
      <c r="D347" s="273"/>
      <c r="E347" s="273"/>
      <c r="F347" s="273"/>
      <c r="G347" s="273"/>
      <c r="H347" s="273"/>
      <c r="I347" s="274"/>
      <c r="J347" s="274"/>
      <c r="K347" s="274"/>
      <c r="L347" s="274"/>
      <c r="M347" s="274"/>
      <c r="N347" s="274"/>
      <c r="O347" s="274">
        <f>L347-N347</f>
        <v>0</v>
      </c>
      <c r="P347" s="390"/>
      <c r="Q347" s="296"/>
      <c r="R347" s="308"/>
    </row>
    <row r="348" spans="1:18" s="287" customFormat="1" hidden="1">
      <c r="A348" s="335">
        <v>2</v>
      </c>
      <c r="B348" s="445" t="s">
        <v>483</v>
      </c>
      <c r="C348" s="275"/>
      <c r="D348" s="275"/>
      <c r="E348" s="275"/>
      <c r="F348" s="275"/>
      <c r="G348" s="275"/>
      <c r="H348" s="275"/>
      <c r="I348" s="279">
        <f>L348</f>
        <v>0</v>
      </c>
      <c r="J348" s="279"/>
      <c r="K348" s="279"/>
      <c r="L348" s="279">
        <f>L349+L350</f>
        <v>0</v>
      </c>
      <c r="M348" s="279"/>
      <c r="N348" s="279"/>
      <c r="O348" s="279">
        <f>O349+O350</f>
        <v>0</v>
      </c>
      <c r="P348" s="381"/>
      <c r="Q348" s="296"/>
      <c r="R348" s="307"/>
    </row>
    <row r="349" spans="1:18" hidden="1">
      <c r="A349" s="325"/>
      <c r="B349" s="272" t="s">
        <v>484</v>
      </c>
      <c r="C349" s="273"/>
      <c r="D349" s="273"/>
      <c r="E349" s="273"/>
      <c r="F349" s="273"/>
      <c r="G349" s="273"/>
      <c r="H349" s="273"/>
      <c r="I349" s="274"/>
      <c r="J349" s="274">
        <v>1</v>
      </c>
      <c r="K349" s="274">
        <v>10000000</v>
      </c>
      <c r="L349" s="274"/>
      <c r="M349" s="274"/>
      <c r="N349" s="274"/>
      <c r="O349" s="274">
        <f>L349-N349</f>
        <v>0</v>
      </c>
      <c r="P349" s="390"/>
      <c r="Q349" s="296"/>
      <c r="R349" s="308"/>
    </row>
    <row r="350" spans="1:18" hidden="1">
      <c r="A350" s="325"/>
      <c r="B350" s="272" t="s">
        <v>485</v>
      </c>
      <c r="C350" s="273"/>
      <c r="D350" s="273"/>
      <c r="E350" s="273"/>
      <c r="F350" s="273"/>
      <c r="G350" s="273"/>
      <c r="H350" s="273"/>
      <c r="I350" s="274"/>
      <c r="J350" s="274">
        <v>14</v>
      </c>
      <c r="K350" s="274"/>
      <c r="L350" s="274"/>
      <c r="M350" s="274"/>
      <c r="N350" s="274"/>
      <c r="O350" s="274">
        <f>L350-N350</f>
        <v>0</v>
      </c>
      <c r="P350" s="390"/>
      <c r="Q350" s="296"/>
      <c r="R350" s="308"/>
    </row>
    <row r="351" spans="1:18" s="287" customFormat="1">
      <c r="A351" s="335" t="s">
        <v>84</v>
      </c>
      <c r="B351" s="445" t="s">
        <v>222</v>
      </c>
      <c r="C351" s="275"/>
      <c r="D351" s="275">
        <f>E351+H351</f>
        <v>116726000</v>
      </c>
      <c r="E351" s="275">
        <v>24998000</v>
      </c>
      <c r="F351" s="275"/>
      <c r="G351" s="275"/>
      <c r="H351" s="275">
        <v>91728000</v>
      </c>
      <c r="I351" s="279">
        <f>I352</f>
        <v>143910000</v>
      </c>
      <c r="J351" s="279"/>
      <c r="K351" s="279"/>
      <c r="L351" s="279">
        <f>L352</f>
        <v>143910000</v>
      </c>
      <c r="M351" s="279"/>
      <c r="N351" s="279"/>
      <c r="O351" s="279">
        <f>O352</f>
        <v>143910000</v>
      </c>
      <c r="P351" s="381"/>
      <c r="Q351" s="296"/>
      <c r="R351" s="307"/>
    </row>
    <row r="352" spans="1:18" s="287" customFormat="1">
      <c r="A352" s="335"/>
      <c r="B352" s="277" t="s">
        <v>379</v>
      </c>
      <c r="C352" s="275"/>
      <c r="D352" s="275"/>
      <c r="E352" s="275"/>
      <c r="F352" s="275"/>
      <c r="G352" s="275"/>
      <c r="H352" s="275"/>
      <c r="I352" s="279">
        <f>L352</f>
        <v>143910000</v>
      </c>
      <c r="J352" s="279"/>
      <c r="K352" s="279"/>
      <c r="L352" s="279">
        <f>SUM(L353:L355)</f>
        <v>143910000</v>
      </c>
      <c r="M352" s="279"/>
      <c r="N352" s="279"/>
      <c r="O352" s="279">
        <f>SUM(O353:O355)</f>
        <v>143910000</v>
      </c>
      <c r="P352" s="381"/>
      <c r="Q352" s="296"/>
      <c r="R352" s="307"/>
    </row>
    <row r="353" spans="1:18">
      <c r="A353" s="325"/>
      <c r="B353" s="272" t="s">
        <v>486</v>
      </c>
      <c r="C353" s="273"/>
      <c r="D353" s="273"/>
      <c r="E353" s="273"/>
      <c r="F353" s="273"/>
      <c r="G353" s="273"/>
      <c r="H353" s="273"/>
      <c r="I353" s="274"/>
      <c r="J353" s="274"/>
      <c r="K353" s="274"/>
      <c r="L353" s="421">
        <f>'[59]dân số(VHXH)'!H8</f>
        <v>143910000</v>
      </c>
      <c r="M353" s="274"/>
      <c r="N353" s="274"/>
      <c r="O353" s="274">
        <f>L353</f>
        <v>143910000</v>
      </c>
      <c r="P353" s="274"/>
      <c r="Q353" s="296"/>
      <c r="R353" s="308"/>
    </row>
    <row r="354" spans="1:18">
      <c r="A354" s="325"/>
      <c r="B354" s="272" t="s">
        <v>487</v>
      </c>
      <c r="C354" s="273"/>
      <c r="D354" s="273"/>
      <c r="E354" s="273"/>
      <c r="F354" s="273"/>
      <c r="G354" s="273"/>
      <c r="H354" s="273"/>
      <c r="I354" s="274"/>
      <c r="J354" s="274"/>
      <c r="K354" s="274"/>
      <c r="L354" s="427"/>
      <c r="M354" s="274"/>
      <c r="N354" s="274"/>
      <c r="O354" s="427">
        <f>L354</f>
        <v>0</v>
      </c>
      <c r="P354" s="274"/>
      <c r="Q354" s="296"/>
      <c r="R354" s="336"/>
    </row>
    <row r="355" spans="1:18">
      <c r="A355" s="325"/>
      <c r="B355" s="272" t="s">
        <v>488</v>
      </c>
      <c r="C355" s="273"/>
      <c r="D355" s="273"/>
      <c r="E355" s="273"/>
      <c r="F355" s="273"/>
      <c r="G355" s="273"/>
      <c r="H355" s="273"/>
      <c r="I355" s="274"/>
      <c r="J355" s="427"/>
      <c r="K355" s="274">
        <v>500000</v>
      </c>
      <c r="L355" s="274">
        <f>K355*J355</f>
        <v>0</v>
      </c>
      <c r="M355" s="274"/>
      <c r="N355" s="274"/>
      <c r="O355" s="274">
        <f>L355</f>
        <v>0</v>
      </c>
      <c r="P355" s="274"/>
      <c r="Q355" s="296"/>
      <c r="R355" s="336"/>
    </row>
    <row r="356" spans="1:18" s="287" customFormat="1">
      <c r="A356" s="335" t="s">
        <v>85</v>
      </c>
      <c r="B356" s="446" t="s">
        <v>489</v>
      </c>
      <c r="C356" s="278"/>
      <c r="D356" s="278"/>
      <c r="E356" s="278"/>
      <c r="F356" s="278"/>
      <c r="G356" s="278"/>
      <c r="H356" s="278"/>
      <c r="I356" s="279">
        <f>+L356</f>
        <v>7069994500</v>
      </c>
      <c r="J356" s="279"/>
      <c r="K356" s="279"/>
      <c r="L356" s="279">
        <f>L357+L367</f>
        <v>7069994500</v>
      </c>
      <c r="M356" s="279"/>
      <c r="N356" s="279"/>
      <c r="O356" s="279">
        <f>+O357+O367</f>
        <v>7069994500</v>
      </c>
      <c r="P356" s="381"/>
      <c r="Q356" s="296"/>
      <c r="R356" s="307"/>
    </row>
    <row r="357" spans="1:18" s="287" customFormat="1">
      <c r="A357" s="335">
        <v>1</v>
      </c>
      <c r="B357" s="277" t="s">
        <v>379</v>
      </c>
      <c r="C357" s="278"/>
      <c r="D357" s="278"/>
      <c r="E357" s="278"/>
      <c r="F357" s="278"/>
      <c r="G357" s="278"/>
      <c r="H357" s="278"/>
      <c r="I357" s="279">
        <f>L357</f>
        <v>6327994500</v>
      </c>
      <c r="J357" s="279"/>
      <c r="K357" s="279"/>
      <c r="L357" s="279">
        <f>SUM(L358:L366)</f>
        <v>6327994500</v>
      </c>
      <c r="M357" s="279">
        <f t="shared" ref="M357:N357" si="94">SUM(M358:M366)</f>
        <v>0</v>
      </c>
      <c r="N357" s="279">
        <f t="shared" si="94"/>
        <v>0</v>
      </c>
      <c r="O357" s="279">
        <f>SUM(O358:O366)</f>
        <v>6327994500</v>
      </c>
      <c r="P357" s="381"/>
      <c r="Q357" s="296"/>
      <c r="R357" s="307"/>
    </row>
    <row r="358" spans="1:18">
      <c r="A358" s="325"/>
      <c r="B358" s="272" t="s">
        <v>304</v>
      </c>
      <c r="C358" s="273"/>
      <c r="D358" s="273"/>
      <c r="E358" s="273"/>
      <c r="F358" s="273"/>
      <c r="G358" s="273"/>
      <c r="H358" s="273"/>
      <c r="I358" s="274"/>
      <c r="J358" s="274"/>
      <c r="K358" s="274"/>
      <c r="L358" s="274">
        <v>5874000000</v>
      </c>
      <c r="M358" s="274"/>
      <c r="N358" s="274"/>
      <c r="O358" s="274">
        <f>L358-N358</f>
        <v>5874000000</v>
      </c>
      <c r="P358" s="390"/>
      <c r="Q358" s="296"/>
      <c r="R358" s="295"/>
    </row>
    <row r="359" spans="1:18" s="313" customFormat="1">
      <c r="A359" s="325"/>
      <c r="B359" s="272" t="s">
        <v>305</v>
      </c>
      <c r="C359" s="388"/>
      <c r="D359" s="388"/>
      <c r="E359" s="388"/>
      <c r="F359" s="388"/>
      <c r="G359" s="388"/>
      <c r="H359" s="388"/>
      <c r="I359" s="274"/>
      <c r="J359" s="274"/>
      <c r="K359" s="274"/>
      <c r="L359" s="274">
        <f>(L358*1.7%)+(684500000*1.7%)</f>
        <v>111494500</v>
      </c>
      <c r="M359" s="274"/>
      <c r="N359" s="274"/>
      <c r="O359" s="274">
        <f>L359-N359</f>
        <v>111494500</v>
      </c>
      <c r="P359" s="390"/>
      <c r="Q359" s="296"/>
      <c r="R359" s="295"/>
    </row>
    <row r="360" spans="1:18" ht="31.5" customHeight="1">
      <c r="A360" s="325"/>
      <c r="B360" s="355" t="s">
        <v>306</v>
      </c>
      <c r="C360" s="273"/>
      <c r="D360" s="273"/>
      <c r="E360" s="273"/>
      <c r="F360" s="273"/>
      <c r="G360" s="273"/>
      <c r="H360" s="273"/>
      <c r="I360" s="274"/>
      <c r="J360" s="274"/>
      <c r="K360" s="274"/>
      <c r="L360" s="427">
        <v>30000000</v>
      </c>
      <c r="M360" s="274"/>
      <c r="N360" s="274"/>
      <c r="O360" s="274">
        <f t="shared" ref="O360" si="95">L360-N360</f>
        <v>30000000</v>
      </c>
      <c r="P360" s="390"/>
      <c r="Q360" s="296"/>
      <c r="R360" s="308"/>
    </row>
    <row r="361" spans="1:18">
      <c r="A361" s="325"/>
      <c r="B361" s="355" t="s">
        <v>307</v>
      </c>
      <c r="C361" s="273"/>
      <c r="D361" s="273"/>
      <c r="E361" s="273"/>
      <c r="F361" s="273"/>
      <c r="G361" s="273"/>
      <c r="H361" s="273"/>
      <c r="I361" s="274"/>
      <c r="J361" s="274"/>
      <c r="K361" s="274"/>
      <c r="L361" s="274">
        <v>104000000</v>
      </c>
      <c r="M361" s="274"/>
      <c r="N361" s="274"/>
      <c r="O361" s="274">
        <f t="shared" ref="O361:O366" si="96">L361-N361</f>
        <v>104000000</v>
      </c>
      <c r="P361" s="390"/>
      <c r="Q361" s="296"/>
      <c r="R361" s="308"/>
    </row>
    <row r="362" spans="1:18">
      <c r="A362" s="325"/>
      <c r="B362" s="355" t="s">
        <v>753</v>
      </c>
      <c r="C362" s="273"/>
      <c r="D362" s="273"/>
      <c r="E362" s="273"/>
      <c r="F362" s="273"/>
      <c r="G362" s="273"/>
      <c r="H362" s="273"/>
      <c r="I362" s="274"/>
      <c r="J362" s="274"/>
      <c r="K362" s="274"/>
      <c r="M362" s="274"/>
      <c r="N362" s="274"/>
      <c r="O362" s="274">
        <f t="shared" si="96"/>
        <v>0</v>
      </c>
      <c r="P362" s="390"/>
      <c r="Q362" s="274">
        <f>86*300000</f>
        <v>25800000</v>
      </c>
      <c r="R362" s="308" t="s">
        <v>765</v>
      </c>
    </row>
    <row r="363" spans="1:18">
      <c r="A363" s="325"/>
      <c r="B363" s="355" t="s">
        <v>754</v>
      </c>
      <c r="C363" s="273"/>
      <c r="D363" s="273"/>
      <c r="E363" s="273"/>
      <c r="F363" s="273"/>
      <c r="G363" s="273"/>
      <c r="H363" s="273"/>
      <c r="I363" s="274"/>
      <c r="J363" s="274"/>
      <c r="K363" s="274"/>
      <c r="L363" s="274">
        <f>(1700000*15)+(1000000*15)</f>
        <v>40500000</v>
      </c>
      <c r="M363" s="274"/>
      <c r="N363" s="274"/>
      <c r="O363" s="274">
        <f t="shared" si="96"/>
        <v>40500000</v>
      </c>
      <c r="P363" s="390"/>
      <c r="Q363" s="725" t="s">
        <v>755</v>
      </c>
      <c r="R363" s="308"/>
    </row>
    <row r="364" spans="1:18" ht="63">
      <c r="A364" s="325"/>
      <c r="B364" s="355" t="s">
        <v>756</v>
      </c>
      <c r="C364" s="273"/>
      <c r="D364" s="273"/>
      <c r="E364" s="273"/>
      <c r="F364" s="273"/>
      <c r="G364" s="273"/>
      <c r="H364" s="273"/>
      <c r="I364" s="274"/>
      <c r="J364" s="274"/>
      <c r="K364" s="274"/>
      <c r="M364" s="274"/>
      <c r="N364" s="274"/>
      <c r="O364" s="274">
        <f t="shared" si="96"/>
        <v>0</v>
      </c>
      <c r="P364" s="390"/>
      <c r="Q364" s="274">
        <v>24000000</v>
      </c>
      <c r="R364" s="308" t="s">
        <v>765</v>
      </c>
    </row>
    <row r="365" spans="1:18">
      <c r="A365" s="325"/>
      <c r="B365" s="506" t="s">
        <v>758</v>
      </c>
      <c r="C365" s="273"/>
      <c r="D365" s="273"/>
      <c r="E365" s="273"/>
      <c r="F365" s="273"/>
      <c r="G365" s="273"/>
      <c r="H365" s="273"/>
      <c r="I365" s="274"/>
      <c r="J365" s="274"/>
      <c r="K365" s="274"/>
      <c r="L365" s="274">
        <f>41*1000000</f>
        <v>41000000</v>
      </c>
      <c r="M365" s="274"/>
      <c r="N365" s="274"/>
      <c r="O365" s="274">
        <f t="shared" si="96"/>
        <v>41000000</v>
      </c>
      <c r="P365" s="390"/>
      <c r="Q365" s="725"/>
      <c r="R365" s="308"/>
    </row>
    <row r="366" spans="1:18" s="313" customFormat="1" ht="31.5">
      <c r="A366" s="325"/>
      <c r="B366" s="355" t="s">
        <v>581</v>
      </c>
      <c r="C366" s="273"/>
      <c r="D366" s="273"/>
      <c r="E366" s="273"/>
      <c r="F366" s="273"/>
      <c r="G366" s="273"/>
      <c r="H366" s="273"/>
      <c r="I366" s="274"/>
      <c r="J366" s="274"/>
      <c r="K366" s="274"/>
      <c r="L366" s="427">
        <v>127000000</v>
      </c>
      <c r="M366" s="274"/>
      <c r="N366" s="274"/>
      <c r="O366" s="274">
        <f t="shared" si="96"/>
        <v>127000000</v>
      </c>
      <c r="P366" s="390"/>
      <c r="Q366" s="296"/>
      <c r="R366" s="308"/>
    </row>
    <row r="367" spans="1:18" s="337" customFormat="1">
      <c r="A367" s="335">
        <v>2</v>
      </c>
      <c r="B367" s="284" t="s">
        <v>225</v>
      </c>
      <c r="C367" s="275"/>
      <c r="D367" s="275"/>
      <c r="E367" s="275"/>
      <c r="F367" s="275"/>
      <c r="G367" s="275"/>
      <c r="H367" s="275"/>
      <c r="I367" s="279">
        <f>+L367</f>
        <v>742000000</v>
      </c>
      <c r="J367" s="279"/>
      <c r="K367" s="279"/>
      <c r="L367" s="279">
        <f>+L368</f>
        <v>742000000</v>
      </c>
      <c r="M367" s="279"/>
      <c r="N367" s="279"/>
      <c r="O367" s="279">
        <f>+L367</f>
        <v>742000000</v>
      </c>
      <c r="P367" s="381"/>
      <c r="Q367" s="296"/>
      <c r="R367" s="307"/>
    </row>
    <row r="368" spans="1:18">
      <c r="A368" s="325"/>
      <c r="B368" s="272" t="s">
        <v>308</v>
      </c>
      <c r="C368" s="273"/>
      <c r="D368" s="273"/>
      <c r="E368" s="273"/>
      <c r="F368" s="273"/>
      <c r="G368" s="273"/>
      <c r="H368" s="273"/>
      <c r="I368" s="274"/>
      <c r="J368" s="274"/>
      <c r="K368" s="274"/>
      <c r="L368" s="421">
        <v>742000000</v>
      </c>
      <c r="M368" s="421"/>
      <c r="N368" s="274"/>
      <c r="O368" s="274">
        <f>L368-N368</f>
        <v>742000000</v>
      </c>
      <c r="P368" s="390"/>
      <c r="Q368" s="296"/>
      <c r="R368" s="308"/>
    </row>
    <row r="369" spans="1:21" s="287" customFormat="1">
      <c r="A369" s="335" t="s">
        <v>159</v>
      </c>
      <c r="B369" s="446" t="s">
        <v>490</v>
      </c>
      <c r="C369" s="275"/>
      <c r="D369" s="275">
        <f>+E369+H369</f>
        <v>927149848</v>
      </c>
      <c r="E369" s="275">
        <v>341470000</v>
      </c>
      <c r="F369" s="275"/>
      <c r="G369" s="275"/>
      <c r="H369" s="275">
        <v>585679848</v>
      </c>
      <c r="I369" s="279">
        <f>+I370</f>
        <v>1571773767</v>
      </c>
      <c r="J369" s="279"/>
      <c r="K369" s="279"/>
      <c r="L369" s="279">
        <f>+L370</f>
        <v>1571773767</v>
      </c>
      <c r="M369" s="279">
        <f t="shared" ref="M369:N369" si="97">+M370</f>
        <v>0</v>
      </c>
      <c r="N369" s="279">
        <f t="shared" si="97"/>
        <v>21600000</v>
      </c>
      <c r="O369" s="279">
        <f>+O370</f>
        <v>1550173767</v>
      </c>
      <c r="P369" s="381"/>
      <c r="Q369" s="296"/>
      <c r="R369" s="307"/>
    </row>
    <row r="370" spans="1:21" s="287" customFormat="1">
      <c r="A370" s="335">
        <v>1</v>
      </c>
      <c r="B370" s="418" t="s">
        <v>412</v>
      </c>
      <c r="C370" s="278"/>
      <c r="D370" s="278"/>
      <c r="E370" s="278"/>
      <c r="F370" s="278"/>
      <c r="G370" s="278"/>
      <c r="H370" s="278"/>
      <c r="I370" s="279">
        <f>L370</f>
        <v>1571773767</v>
      </c>
      <c r="J370" s="279"/>
      <c r="K370" s="279"/>
      <c r="L370" s="279">
        <f>L371+L379</f>
        <v>1571773767</v>
      </c>
      <c r="M370" s="279">
        <f t="shared" ref="M370:N370" si="98">M371+M379</f>
        <v>0</v>
      </c>
      <c r="N370" s="279">
        <f t="shared" si="98"/>
        <v>21600000</v>
      </c>
      <c r="O370" s="279">
        <f>+O371+O379</f>
        <v>1550173767</v>
      </c>
      <c r="P370" s="381"/>
      <c r="Q370" s="296"/>
      <c r="R370" s="307"/>
    </row>
    <row r="371" spans="1:21" s="287" customFormat="1">
      <c r="A371" s="335"/>
      <c r="B371" s="418" t="s">
        <v>224</v>
      </c>
      <c r="C371" s="278"/>
      <c r="D371" s="278"/>
      <c r="E371" s="278"/>
      <c r="F371" s="278"/>
      <c r="G371" s="278"/>
      <c r="H371" s="278"/>
      <c r="I371" s="279">
        <f>L371</f>
        <v>1120350000</v>
      </c>
      <c r="J371" s="279"/>
      <c r="K371" s="279"/>
      <c r="L371" s="279">
        <f>SUM(L372:L378)</f>
        <v>1120350000</v>
      </c>
      <c r="M371" s="279">
        <f t="shared" ref="M371:N371" si="99">SUM(M372:M378)</f>
        <v>0</v>
      </c>
      <c r="N371" s="279">
        <f t="shared" si="99"/>
        <v>18300000</v>
      </c>
      <c r="O371" s="279">
        <f>SUM(O372:O378)</f>
        <v>1102050000</v>
      </c>
      <c r="P371" s="381"/>
      <c r="Q371" s="296"/>
      <c r="R371" s="307"/>
    </row>
    <row r="372" spans="1:21" s="341" customFormat="1" ht="31.5">
      <c r="A372" s="447"/>
      <c r="B372" s="448" t="s">
        <v>309</v>
      </c>
      <c r="C372" s="449"/>
      <c r="D372" s="449"/>
      <c r="E372" s="449"/>
      <c r="F372" s="449"/>
      <c r="G372" s="449"/>
      <c r="H372" s="449"/>
      <c r="I372" s="423"/>
      <c r="J372" s="423"/>
      <c r="K372" s="423"/>
      <c r="L372" s="423">
        <f>'[59]ANTT (VPHĐND-UBND)'!F136</f>
        <v>937350000</v>
      </c>
      <c r="M372" s="423"/>
      <c r="N372" s="423"/>
      <c r="O372" s="423">
        <f>L372</f>
        <v>937350000</v>
      </c>
      <c r="P372" s="450"/>
      <c r="Q372" s="332"/>
      <c r="R372" s="338"/>
      <c r="S372" s="339"/>
      <c r="T372" s="340"/>
    </row>
    <row r="373" spans="1:21" s="341" customFormat="1" ht="19.5">
      <c r="A373" s="447"/>
      <c r="B373" s="448" t="s">
        <v>310</v>
      </c>
      <c r="C373" s="449"/>
      <c r="D373" s="449"/>
      <c r="E373" s="449"/>
      <c r="F373" s="449"/>
      <c r="G373" s="449"/>
      <c r="H373" s="449"/>
      <c r="I373" s="423"/>
      <c r="J373" s="423"/>
      <c r="K373" s="423"/>
      <c r="L373" s="423">
        <v>78000000</v>
      </c>
      <c r="M373" s="423"/>
      <c r="N373" s="274">
        <f t="shared" ref="N373" si="100">L373*10%</f>
        <v>7800000</v>
      </c>
      <c r="O373" s="274">
        <f t="shared" ref="O373" si="101">L373-N373</f>
        <v>70200000</v>
      </c>
      <c r="P373" s="450"/>
      <c r="Q373" s="332"/>
      <c r="R373" s="338"/>
      <c r="S373" s="339"/>
      <c r="T373" s="340"/>
    </row>
    <row r="374" spans="1:21" s="341" customFormat="1" ht="19.5">
      <c r="A374" s="447"/>
      <c r="B374" s="448" t="s">
        <v>311</v>
      </c>
      <c r="C374" s="449"/>
      <c r="D374" s="449"/>
      <c r="E374" s="449"/>
      <c r="F374" s="449"/>
      <c r="G374" s="449"/>
      <c r="H374" s="449"/>
      <c r="I374" s="423"/>
      <c r="J374" s="423"/>
      <c r="K374" s="423"/>
      <c r="L374" s="423">
        <v>10000000</v>
      </c>
      <c r="M374" s="423"/>
      <c r="N374" s="274">
        <f t="shared" ref="N374:N378" si="102">L374*10%</f>
        <v>1000000</v>
      </c>
      <c r="O374" s="274">
        <f t="shared" ref="O374:O378" si="103">L374-N374</f>
        <v>9000000</v>
      </c>
      <c r="P374" s="450"/>
      <c r="Q374" s="332"/>
      <c r="R374" s="338"/>
      <c r="S374" s="339"/>
      <c r="T374" s="340"/>
    </row>
    <row r="375" spans="1:21" s="341" customFormat="1" ht="19.5">
      <c r="A375" s="447"/>
      <c r="B375" s="448" t="s">
        <v>312</v>
      </c>
      <c r="C375" s="449"/>
      <c r="D375" s="449"/>
      <c r="E375" s="449"/>
      <c r="F375" s="449"/>
      <c r="G375" s="449"/>
      <c r="H375" s="449"/>
      <c r="I375" s="423"/>
      <c r="J375" s="423"/>
      <c r="K375" s="423"/>
      <c r="L375" s="423">
        <v>20000000</v>
      </c>
      <c r="M375" s="423"/>
      <c r="N375" s="274">
        <f t="shared" si="102"/>
        <v>2000000</v>
      </c>
      <c r="O375" s="274">
        <f t="shared" si="103"/>
        <v>18000000</v>
      </c>
      <c r="P375" s="450"/>
      <c r="Q375" s="332"/>
      <c r="R375" s="338"/>
      <c r="S375" s="339"/>
      <c r="T375" s="340"/>
    </row>
    <row r="376" spans="1:21" s="341" customFormat="1" ht="19.5">
      <c r="A376" s="447"/>
      <c r="B376" s="448" t="s">
        <v>313</v>
      </c>
      <c r="C376" s="449"/>
      <c r="D376" s="449"/>
      <c r="E376" s="449"/>
      <c r="F376" s="449"/>
      <c r="G376" s="449"/>
      <c r="H376" s="449"/>
      <c r="I376" s="423"/>
      <c r="J376" s="423"/>
      <c r="K376" s="423"/>
      <c r="L376" s="423">
        <v>15000000</v>
      </c>
      <c r="M376" s="423"/>
      <c r="N376" s="274">
        <f t="shared" si="102"/>
        <v>1500000</v>
      </c>
      <c r="O376" s="274">
        <f t="shared" si="103"/>
        <v>13500000</v>
      </c>
      <c r="P376" s="450"/>
      <c r="Q376" s="332"/>
      <c r="R376" s="338"/>
      <c r="S376" s="339"/>
      <c r="T376" s="340"/>
    </row>
    <row r="377" spans="1:21" s="341" customFormat="1" ht="31.5">
      <c r="A377" s="447"/>
      <c r="B377" s="448" t="s">
        <v>314</v>
      </c>
      <c r="C377" s="449"/>
      <c r="D377" s="449"/>
      <c r="E377" s="449"/>
      <c r="F377" s="449"/>
      <c r="G377" s="449"/>
      <c r="H377" s="449"/>
      <c r="I377" s="423"/>
      <c r="J377" s="423"/>
      <c r="K377" s="423"/>
      <c r="L377" s="423">
        <v>20000000</v>
      </c>
      <c r="M377" s="423"/>
      <c r="N377" s="274">
        <f t="shared" si="102"/>
        <v>2000000</v>
      </c>
      <c r="O377" s="274">
        <f t="shared" si="103"/>
        <v>18000000</v>
      </c>
      <c r="P377" s="450"/>
      <c r="Q377" s="332"/>
      <c r="R377" s="338"/>
      <c r="S377" s="339"/>
      <c r="T377" s="340"/>
    </row>
    <row r="378" spans="1:21" s="341" customFormat="1" ht="19.5">
      <c r="A378" s="447"/>
      <c r="B378" s="448" t="s">
        <v>782</v>
      </c>
      <c r="C378" s="449"/>
      <c r="D378" s="449"/>
      <c r="E378" s="449"/>
      <c r="F378" s="449"/>
      <c r="G378" s="449"/>
      <c r="H378" s="449"/>
      <c r="I378" s="423"/>
      <c r="J378" s="423"/>
      <c r="K378" s="423"/>
      <c r="L378" s="423">
        <v>40000000</v>
      </c>
      <c r="M378" s="423"/>
      <c r="N378" s="274">
        <f t="shared" si="102"/>
        <v>4000000</v>
      </c>
      <c r="O378" s="274">
        <f t="shared" si="103"/>
        <v>36000000</v>
      </c>
      <c r="P378" s="450"/>
      <c r="Q378" s="332"/>
      <c r="R378" s="338"/>
      <c r="S378" s="339"/>
      <c r="T378" s="340"/>
    </row>
    <row r="379" spans="1:21" s="287" customFormat="1">
      <c r="A379" s="335"/>
      <c r="B379" s="446" t="s">
        <v>491</v>
      </c>
      <c r="C379" s="278"/>
      <c r="D379" s="278"/>
      <c r="E379" s="278"/>
      <c r="F379" s="278"/>
      <c r="G379" s="278"/>
      <c r="H379" s="278"/>
      <c r="I379" s="279">
        <f>L379</f>
        <v>451423767</v>
      </c>
      <c r="J379" s="279"/>
      <c r="K379" s="279"/>
      <c r="L379" s="279">
        <f>SUM(L380:L384)</f>
        <v>451423767</v>
      </c>
      <c r="M379" s="279">
        <f t="shared" ref="M379:N379" si="104">SUM(M380:M384)</f>
        <v>0</v>
      </c>
      <c r="N379" s="279">
        <f t="shared" si="104"/>
        <v>3300000</v>
      </c>
      <c r="O379" s="279">
        <f>SUM(O380:O384)</f>
        <v>448123767</v>
      </c>
      <c r="P379" s="381"/>
      <c r="Q379" s="296"/>
      <c r="R379" s="307"/>
    </row>
    <row r="380" spans="1:21" s="343" customFormat="1">
      <c r="A380" s="447"/>
      <c r="B380" s="451" t="s">
        <v>315</v>
      </c>
      <c r="C380" s="449"/>
      <c r="D380" s="449"/>
      <c r="E380" s="449"/>
      <c r="F380" s="449"/>
      <c r="G380" s="449"/>
      <c r="H380" s="449"/>
      <c r="I380" s="423"/>
      <c r="J380" s="423"/>
      <c r="K380" s="423"/>
      <c r="L380" s="423">
        <f>'[60]LƯƠNG + THƯỞNG CÁC PHÒNG'!$Q$77*1000</f>
        <v>149312007</v>
      </c>
      <c r="M380" s="423"/>
      <c r="N380" s="423"/>
      <c r="O380" s="423">
        <f>L380-N380</f>
        <v>149312007</v>
      </c>
      <c r="P380" s="450"/>
      <c r="Q380" s="332"/>
      <c r="R380" s="342"/>
    </row>
    <row r="381" spans="1:21" s="343" customFormat="1">
      <c r="A381" s="447"/>
      <c r="B381" s="452" t="s">
        <v>316</v>
      </c>
      <c r="C381" s="453"/>
      <c r="D381" s="453"/>
      <c r="E381" s="453"/>
      <c r="F381" s="453"/>
      <c r="G381" s="453"/>
      <c r="H381" s="453"/>
      <c r="I381" s="423"/>
      <c r="J381" s="423"/>
      <c r="K381" s="423"/>
      <c r="L381" s="423">
        <f>'[60]LƯƠNG + THƯỞNG CÁC PHÒNG'!$R$77*1000</f>
        <v>20975760.000000004</v>
      </c>
      <c r="M381" s="423"/>
      <c r="N381" s="423"/>
      <c r="O381" s="423">
        <f>L381-N381</f>
        <v>20975760.000000004</v>
      </c>
      <c r="P381" s="450"/>
      <c r="Q381" s="332"/>
      <c r="R381" s="342"/>
    </row>
    <row r="382" spans="1:21" s="343" customFormat="1" ht="19.5">
      <c r="A382" s="447"/>
      <c r="B382" s="454" t="s">
        <v>413</v>
      </c>
      <c r="C382" s="449"/>
      <c r="D382" s="449"/>
      <c r="E382" s="449"/>
      <c r="F382" s="449"/>
      <c r="G382" s="449"/>
      <c r="H382" s="449"/>
      <c r="I382" s="423"/>
      <c r="J382" s="423">
        <v>1</v>
      </c>
      <c r="K382" s="423"/>
      <c r="L382" s="423">
        <f>'[60]Ban chuyên trách'!$G$8</f>
        <v>21060000</v>
      </c>
      <c r="M382" s="423"/>
      <c r="N382" s="423"/>
      <c r="O382" s="770">
        <f>L382-N382</f>
        <v>21060000</v>
      </c>
      <c r="P382" s="450"/>
      <c r="Q382" s="332"/>
      <c r="R382" s="771"/>
      <c r="S382" s="772"/>
      <c r="T382" s="772"/>
      <c r="U382" s="772"/>
    </row>
    <row r="383" spans="1:21" s="343" customFormat="1">
      <c r="A383" s="447"/>
      <c r="B383" s="454" t="s">
        <v>317</v>
      </c>
      <c r="C383" s="449"/>
      <c r="D383" s="449"/>
      <c r="E383" s="449"/>
      <c r="F383" s="449"/>
      <c r="G383" s="449"/>
      <c r="H383" s="449"/>
      <c r="I383" s="423"/>
      <c r="J383" s="423">
        <v>3</v>
      </c>
      <c r="K383" s="423">
        <v>11000000</v>
      </c>
      <c r="L383" s="423">
        <f>J383*K383</f>
        <v>33000000</v>
      </c>
      <c r="M383" s="423"/>
      <c r="N383" s="274">
        <f t="shared" ref="N383" si="105">L383*10%</f>
        <v>3300000</v>
      </c>
      <c r="O383" s="274">
        <f t="shared" ref="O383" si="106">L383-N383</f>
        <v>29700000</v>
      </c>
      <c r="P383" s="450"/>
      <c r="Q383" s="332">
        <f>L383*10%</f>
        <v>3300000</v>
      </c>
      <c r="R383" s="342"/>
    </row>
    <row r="384" spans="1:21" s="343" customFormat="1">
      <c r="A384" s="447"/>
      <c r="B384" s="454" t="s">
        <v>318</v>
      </c>
      <c r="C384" s="449"/>
      <c r="D384" s="449"/>
      <c r="E384" s="449"/>
      <c r="F384" s="449"/>
      <c r="G384" s="449"/>
      <c r="H384" s="449"/>
      <c r="I384" s="423"/>
      <c r="J384" s="423"/>
      <c r="K384" s="423"/>
      <c r="L384" s="423">
        <f>'[60]QUÂN SỰ'!$H$86</f>
        <v>227076000</v>
      </c>
      <c r="M384" s="455"/>
      <c r="N384" s="423"/>
      <c r="O384" s="423">
        <f>L384-N384</f>
        <v>227076000</v>
      </c>
      <c r="P384" s="450"/>
      <c r="Q384" s="332"/>
      <c r="R384" s="342"/>
    </row>
    <row r="385" spans="1:18" s="287" customFormat="1">
      <c r="A385" s="335" t="s">
        <v>194</v>
      </c>
      <c r="B385" s="445" t="s">
        <v>180</v>
      </c>
      <c r="C385" s="275"/>
      <c r="D385" s="275"/>
      <c r="E385" s="275"/>
      <c r="F385" s="275"/>
      <c r="G385" s="275"/>
      <c r="H385" s="275"/>
      <c r="I385" s="279"/>
      <c r="J385" s="279"/>
      <c r="K385" s="279"/>
      <c r="L385" s="279">
        <f>L386</f>
        <v>657000000</v>
      </c>
      <c r="M385" s="456"/>
      <c r="N385" s="279"/>
      <c r="O385" s="279">
        <f>O386</f>
        <v>657000000</v>
      </c>
      <c r="P385" s="381"/>
      <c r="Q385" s="344"/>
      <c r="R385" s="307"/>
    </row>
    <row r="386" spans="1:18" s="343" customFormat="1">
      <c r="A386" s="447"/>
      <c r="B386" s="284" t="s">
        <v>225</v>
      </c>
      <c r="C386" s="449"/>
      <c r="D386" s="449"/>
      <c r="E386" s="449"/>
      <c r="F386" s="449"/>
      <c r="G386" s="449"/>
      <c r="H386" s="449"/>
      <c r="I386" s="423"/>
      <c r="J386" s="423"/>
      <c r="K386" s="423"/>
      <c r="L386" s="279">
        <f>SUM(L387:L391)</f>
        <v>657000000</v>
      </c>
      <c r="M386" s="455"/>
      <c r="N386" s="423"/>
      <c r="O386" s="279">
        <f>SUM(O387:O391)</f>
        <v>657000000</v>
      </c>
      <c r="P386" s="450"/>
      <c r="Q386" s="332"/>
      <c r="R386" s="342"/>
    </row>
    <row r="387" spans="1:18" s="343" customFormat="1">
      <c r="A387" s="447"/>
      <c r="B387" s="454" t="s">
        <v>508</v>
      </c>
      <c r="C387" s="449"/>
      <c r="D387" s="449"/>
      <c r="E387" s="449"/>
      <c r="F387" s="449"/>
      <c r="G387" s="449"/>
      <c r="H387" s="449"/>
      <c r="I387" s="423"/>
      <c r="J387" s="423"/>
      <c r="K387" s="423"/>
      <c r="L387" s="423">
        <v>130000000</v>
      </c>
      <c r="M387" s="455"/>
      <c r="N387" s="274"/>
      <c r="O387" s="274">
        <f t="shared" ref="O387" si="107">L387-N387</f>
        <v>130000000</v>
      </c>
      <c r="P387" s="450"/>
      <c r="Q387" s="332"/>
      <c r="R387" s="342"/>
    </row>
    <row r="388" spans="1:18" s="343" customFormat="1">
      <c r="A388" s="447"/>
      <c r="B388" s="454" t="s">
        <v>509</v>
      </c>
      <c r="C388" s="449"/>
      <c r="D388" s="449"/>
      <c r="E388" s="449"/>
      <c r="F388" s="449"/>
      <c r="G388" s="449"/>
      <c r="H388" s="449"/>
      <c r="I388" s="423"/>
      <c r="J388" s="423"/>
      <c r="K388" s="423"/>
      <c r="L388" s="423"/>
      <c r="M388" s="455"/>
      <c r="N388" s="274">
        <f t="shared" ref="N388" si="108">L388*10%</f>
        <v>0</v>
      </c>
      <c r="O388" s="274">
        <f t="shared" ref="O388:O391" si="109">L388-N388</f>
        <v>0</v>
      </c>
      <c r="P388" s="450"/>
      <c r="Q388" s="332"/>
      <c r="R388" s="342"/>
    </row>
    <row r="389" spans="1:18" s="343" customFormat="1">
      <c r="A389" s="447"/>
      <c r="B389" s="454" t="s">
        <v>510</v>
      </c>
      <c r="C389" s="449"/>
      <c r="D389" s="449"/>
      <c r="E389" s="449"/>
      <c r="F389" s="449"/>
      <c r="G389" s="449"/>
      <c r="H389" s="449"/>
      <c r="I389" s="423"/>
      <c r="J389" s="423"/>
      <c r="K389" s="423"/>
      <c r="L389" s="423">
        <v>40000000</v>
      </c>
      <c r="M389" s="455"/>
      <c r="N389" s="274"/>
      <c r="O389" s="274">
        <f t="shared" si="109"/>
        <v>40000000</v>
      </c>
      <c r="P389" s="450"/>
      <c r="Q389" s="332"/>
      <c r="R389" s="342"/>
    </row>
    <row r="390" spans="1:18" s="343" customFormat="1">
      <c r="A390" s="447"/>
      <c r="B390" s="454" t="s">
        <v>516</v>
      </c>
      <c r="C390" s="449"/>
      <c r="D390" s="449"/>
      <c r="E390" s="449"/>
      <c r="F390" s="449"/>
      <c r="G390" s="449"/>
      <c r="H390" s="449"/>
      <c r="I390" s="423"/>
      <c r="J390" s="423"/>
      <c r="K390" s="423"/>
      <c r="L390" s="423">
        <v>160000000</v>
      </c>
      <c r="M390" s="455"/>
      <c r="N390" s="274"/>
      <c r="O390" s="274">
        <f t="shared" si="109"/>
        <v>160000000</v>
      </c>
      <c r="P390" s="450"/>
      <c r="Q390" s="332"/>
      <c r="R390" s="342"/>
    </row>
    <row r="391" spans="1:18" s="343" customFormat="1">
      <c r="A391" s="447"/>
      <c r="B391" s="454" t="s">
        <v>301</v>
      </c>
      <c r="C391" s="449"/>
      <c r="D391" s="449"/>
      <c r="E391" s="449"/>
      <c r="F391" s="449"/>
      <c r="G391" s="449"/>
      <c r="H391" s="449"/>
      <c r="I391" s="423"/>
      <c r="J391" s="423"/>
      <c r="K391" s="423"/>
      <c r="L391" s="423">
        <v>327000000</v>
      </c>
      <c r="M391" s="455"/>
      <c r="N391" s="274"/>
      <c r="O391" s="274">
        <f t="shared" si="109"/>
        <v>327000000</v>
      </c>
      <c r="P391" s="450"/>
      <c r="Q391" s="332"/>
      <c r="R391" s="342"/>
    </row>
    <row r="392" spans="1:18">
      <c r="A392" s="335" t="s">
        <v>194</v>
      </c>
      <c r="B392" s="471" t="s">
        <v>492</v>
      </c>
      <c r="C392" s="472"/>
      <c r="D392" s="472"/>
      <c r="E392" s="472"/>
      <c r="F392" s="472"/>
      <c r="G392" s="472"/>
      <c r="H392" s="472"/>
      <c r="I392" s="279"/>
      <c r="J392" s="274"/>
      <c r="K392" s="274"/>
      <c r="L392" s="381"/>
      <c r="M392" s="381"/>
      <c r="N392" s="381"/>
      <c r="O392" s="381"/>
      <c r="P392" s="390"/>
      <c r="Q392" s="296"/>
      <c r="R392" s="308"/>
    </row>
    <row r="393" spans="1:18" s="287" customFormat="1">
      <c r="A393" s="335" t="s">
        <v>95</v>
      </c>
      <c r="B393" s="457" t="s">
        <v>493</v>
      </c>
      <c r="C393" s="279">
        <v>823000000</v>
      </c>
      <c r="D393" s="279">
        <v>823000000</v>
      </c>
      <c r="E393" s="279">
        <v>823000000</v>
      </c>
      <c r="F393" s="279">
        <v>823000000</v>
      </c>
      <c r="G393" s="279">
        <v>823000000</v>
      </c>
      <c r="H393" s="279">
        <v>823000000</v>
      </c>
      <c r="I393" s="279">
        <v>823000000</v>
      </c>
      <c r="J393" s="274"/>
      <c r="K393" s="274"/>
      <c r="L393" s="274"/>
      <c r="M393" s="274"/>
      <c r="N393" s="381"/>
      <c r="O393" s="274"/>
      <c r="P393" s="390"/>
      <c r="Q393" s="296"/>
      <c r="R393" s="307"/>
    </row>
    <row r="394" spans="1:18" s="287" customFormat="1" ht="31.5">
      <c r="A394" s="335" t="s">
        <v>157</v>
      </c>
      <c r="B394" s="458" t="s">
        <v>494</v>
      </c>
      <c r="C394" s="381"/>
      <c r="D394" s="381"/>
      <c r="E394" s="381"/>
      <c r="F394" s="381"/>
      <c r="G394" s="381"/>
      <c r="H394" s="381"/>
      <c r="I394" s="279">
        <v>210000000</v>
      </c>
      <c r="J394" s="274"/>
      <c r="K394" s="274"/>
      <c r="L394" s="459"/>
      <c r="M394" s="459"/>
      <c r="N394" s="459"/>
      <c r="O394" s="279">
        <f>L394-N394</f>
        <v>0</v>
      </c>
      <c r="P394" s="390"/>
      <c r="Q394" s="296"/>
      <c r="R394" s="307"/>
    </row>
    <row r="395" spans="1:18" s="287" customFormat="1">
      <c r="A395" s="335" t="s">
        <v>193</v>
      </c>
      <c r="B395" s="457" t="s">
        <v>184</v>
      </c>
      <c r="C395" s="381">
        <v>832000000</v>
      </c>
      <c r="D395" s="381">
        <f>+E395+H395</f>
        <v>75426000</v>
      </c>
      <c r="E395" s="381">
        <v>75426000</v>
      </c>
      <c r="F395" s="381"/>
      <c r="G395" s="381"/>
      <c r="H395" s="381"/>
      <c r="I395" s="279">
        <f>+C395-D395</f>
        <v>756574000</v>
      </c>
      <c r="J395" s="274"/>
      <c r="K395" s="274"/>
      <c r="L395" s="274"/>
      <c r="M395" s="274"/>
      <c r="N395" s="274"/>
      <c r="O395" s="274"/>
      <c r="P395" s="390"/>
      <c r="Q395" s="296"/>
      <c r="R395" s="307"/>
    </row>
    <row r="396" spans="1:18">
      <c r="A396" s="460"/>
      <c r="B396" s="461" t="s">
        <v>495</v>
      </c>
      <c r="C396" s="462">
        <f>+C9+C12+C393+C394+C395</f>
        <v>110456350500</v>
      </c>
      <c r="D396" s="462">
        <f>+D9+D12+D393+D394+D395</f>
        <v>9934030025</v>
      </c>
      <c r="E396" s="462">
        <f>+E9+E12+E393+E394+E395</f>
        <v>4570849988</v>
      </c>
      <c r="F396" s="462"/>
      <c r="G396" s="462"/>
      <c r="H396" s="462">
        <f>+H9+H12+H393+H394+H395</f>
        <v>6186180037</v>
      </c>
      <c r="I396" s="462">
        <f>+I9+I12+I393+I394+I395</f>
        <v>22642705334</v>
      </c>
      <c r="J396" s="462">
        <f>+J9+J12+J393+J394+J395</f>
        <v>221</v>
      </c>
      <c r="K396" s="462">
        <f>+K9+K12+K393+K394+K395</f>
        <v>0</v>
      </c>
      <c r="L396" s="462">
        <f>+L9+L12+L393+L394+L395</f>
        <v>27950040444</v>
      </c>
      <c r="M396" s="462"/>
      <c r="N396" s="462">
        <f>+N9+N12+N393+N394+N395</f>
        <v>120910000</v>
      </c>
      <c r="O396" s="462">
        <f>+O9+O12+O393+O395</f>
        <v>72672518058</v>
      </c>
      <c r="P396" s="463"/>
      <c r="Q396" s="296"/>
      <c r="R396" s="308"/>
    </row>
    <row r="397" spans="1:18">
      <c r="A397" s="818"/>
      <c r="B397" s="818"/>
      <c r="C397" s="818"/>
      <c r="D397" s="818"/>
      <c r="E397" s="818"/>
      <c r="F397" s="818"/>
      <c r="G397" s="818"/>
      <c r="H397" s="818"/>
      <c r="I397" s="818"/>
      <c r="J397" s="818"/>
      <c r="K397" s="818"/>
      <c r="L397" s="818"/>
      <c r="M397" s="818"/>
      <c r="N397" s="818"/>
      <c r="O397" s="818"/>
      <c r="P397" s="818"/>
    </row>
    <row r="398" spans="1:18">
      <c r="A398" s="346"/>
      <c r="B398" s="347"/>
      <c r="C398" s="348"/>
      <c r="D398" s="348"/>
      <c r="E398" s="348"/>
      <c r="F398" s="348"/>
      <c r="G398" s="348"/>
      <c r="H398" s="348"/>
      <c r="I398" s="348"/>
      <c r="J398" s="348"/>
      <c r="K398" s="348"/>
      <c r="L398" s="348"/>
      <c r="M398" s="348"/>
      <c r="N398" s="348"/>
      <c r="O398" s="348"/>
      <c r="P398" s="349"/>
    </row>
    <row r="399" spans="1:18">
      <c r="A399" s="346"/>
      <c r="B399" s="347"/>
      <c r="C399" s="348"/>
      <c r="D399" s="350"/>
      <c r="E399" s="348"/>
      <c r="F399" s="348"/>
      <c r="G399" s="348"/>
      <c r="H399" s="348"/>
      <c r="I399" s="348"/>
      <c r="J399" s="348"/>
      <c r="K399" s="348"/>
      <c r="L399" s="348"/>
      <c r="M399" s="348"/>
      <c r="N399" s="348"/>
      <c r="O399" s="348"/>
      <c r="P399" s="349"/>
    </row>
    <row r="400" spans="1:18">
      <c r="A400" s="346"/>
      <c r="B400" s="347"/>
      <c r="C400" s="348"/>
      <c r="D400" s="350"/>
      <c r="E400" s="348"/>
      <c r="F400" s="348"/>
      <c r="G400" s="348"/>
      <c r="H400" s="348"/>
      <c r="I400" s="348"/>
      <c r="J400" s="348"/>
      <c r="K400" s="348"/>
      <c r="L400" s="348"/>
      <c r="M400" s="348"/>
      <c r="N400" s="348"/>
      <c r="O400" s="348"/>
      <c r="P400" s="349"/>
    </row>
    <row r="401" spans="3:11">
      <c r="E401" s="280"/>
      <c r="F401" s="280"/>
      <c r="G401" s="280"/>
      <c r="H401" s="280"/>
    </row>
    <row r="402" spans="3:11">
      <c r="J402" s="819"/>
      <c r="K402" s="819"/>
    </row>
    <row r="403" spans="3:11">
      <c r="C403" s="354"/>
    </row>
  </sheetData>
  <mergeCells count="17">
    <mergeCell ref="A1:O1"/>
    <mergeCell ref="A2:O2"/>
    <mergeCell ref="A5:A6"/>
    <mergeCell ref="B5:B6"/>
    <mergeCell ref="C5:C6"/>
    <mergeCell ref="D5:D6"/>
    <mergeCell ref="E5:H5"/>
    <mergeCell ref="I5:I6"/>
    <mergeCell ref="J5:J6"/>
    <mergeCell ref="K5:K6"/>
    <mergeCell ref="A397:P397"/>
    <mergeCell ref="J402:K402"/>
    <mergeCell ref="L5:L6"/>
    <mergeCell ref="M5:M6"/>
    <mergeCell ref="N5:N6"/>
    <mergeCell ref="O5:O6"/>
    <mergeCell ref="P5:P6"/>
  </mergeCells>
  <phoneticPr fontId="162" type="noConversion"/>
  <pageMargins left="0.45" right="0" top="0.5" bottom="0.5" header="0.3" footer="0.3"/>
  <pageSetup paperSize="9" scale="65" orientation="landscape" r:id="rId1"/>
  <headerFooter>
    <oddHeader>Page &amp;P</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2" zoomScale="70" zoomScaleNormal="70" workbookViewId="0">
      <selection activeCell="A5" sqref="A5:D5"/>
    </sheetView>
  </sheetViews>
  <sheetFormatPr defaultColWidth="8" defaultRowHeight="18.75"/>
  <cols>
    <col min="1" max="1" width="2.109375" style="477" customWidth="1"/>
    <col min="2" max="2" width="6.33203125" style="477" customWidth="1"/>
    <col min="3" max="3" width="42.33203125" style="477" customWidth="1"/>
    <col min="4" max="4" width="17.88671875" style="478" customWidth="1"/>
    <col min="5" max="7" width="8" style="477"/>
    <col min="8" max="8" width="7.88671875" style="477" bestFit="1" customWidth="1"/>
    <col min="9" max="9" width="10.44140625" style="477" bestFit="1" customWidth="1"/>
    <col min="10" max="16384" width="8" style="477"/>
  </cols>
  <sheetData>
    <row r="1" spans="1:8">
      <c r="A1" s="840" t="s">
        <v>287</v>
      </c>
      <c r="B1" s="840"/>
      <c r="C1" s="840"/>
      <c r="D1" s="840"/>
    </row>
    <row r="2" spans="1:8">
      <c r="A2" s="840" t="s">
        <v>529</v>
      </c>
      <c r="B2" s="840"/>
      <c r="C2" s="840"/>
      <c r="D2" s="840"/>
    </row>
    <row r="3" spans="1:8">
      <c r="A3" s="840" t="s">
        <v>530</v>
      </c>
      <c r="B3" s="840"/>
      <c r="C3" s="840"/>
      <c r="D3" s="840"/>
    </row>
    <row r="4" spans="1:8">
      <c r="A4" s="840" t="s">
        <v>531</v>
      </c>
      <c r="B4" s="840"/>
      <c r="C4" s="840"/>
      <c r="D4" s="840"/>
    </row>
    <row r="5" spans="1:8">
      <c r="A5" s="841" t="s">
        <v>802</v>
      </c>
      <c r="B5" s="841"/>
      <c r="C5" s="841"/>
      <c r="D5" s="841"/>
    </row>
    <row r="6" spans="1:8">
      <c r="D6" s="479" t="s">
        <v>288</v>
      </c>
    </row>
    <row r="7" spans="1:8">
      <c r="B7" s="776" t="s">
        <v>169</v>
      </c>
      <c r="C7" s="776" t="s">
        <v>73</v>
      </c>
      <c r="D7" s="777" t="s">
        <v>190</v>
      </c>
    </row>
    <row r="8" spans="1:8">
      <c r="B8" s="482" t="s">
        <v>76</v>
      </c>
      <c r="C8" s="483" t="s">
        <v>289</v>
      </c>
      <c r="D8" s="484">
        <f>SUM(D9+D10)</f>
        <v>1577493090</v>
      </c>
      <c r="G8" s="767">
        <v>93798</v>
      </c>
      <c r="H8" s="767">
        <v>97862</v>
      </c>
    </row>
    <row r="9" spans="1:8">
      <c r="B9" s="485">
        <v>1</v>
      </c>
      <c r="C9" s="486" t="s">
        <v>290</v>
      </c>
      <c r="D9" s="487">
        <f>[61]Sheet1!$E$9+[61]Sheet1!$E$28+[61]Sheet1!$E$35+[61]Sheet1!$E$35</f>
        <v>1399293090</v>
      </c>
    </row>
    <row r="10" spans="1:8">
      <c r="B10" s="485">
        <v>2</v>
      </c>
      <c r="C10" s="486" t="s">
        <v>291</v>
      </c>
      <c r="D10" s="487">
        <v>178200000</v>
      </c>
    </row>
    <row r="11" spans="1:8">
      <c r="B11" s="482" t="s">
        <v>80</v>
      </c>
      <c r="C11" s="483" t="s">
        <v>533</v>
      </c>
      <c r="D11" s="484">
        <f>SUM(D12:D23)</f>
        <v>1844484000</v>
      </c>
    </row>
    <row r="12" spans="1:8">
      <c r="B12" s="485">
        <v>1</v>
      </c>
      <c r="C12" s="486" t="s">
        <v>785</v>
      </c>
      <c r="D12" s="487">
        <f>22*0.3*2340000*6</f>
        <v>92664000</v>
      </c>
    </row>
    <row r="13" spans="1:8">
      <c r="B13" s="485">
        <v>2</v>
      </c>
      <c r="C13" s="486" t="s">
        <v>786</v>
      </c>
      <c r="D13" s="487">
        <f>1.8*2340000*2*5</f>
        <v>42120000</v>
      </c>
    </row>
    <row r="14" spans="1:8">
      <c r="B14" s="485">
        <v>3</v>
      </c>
      <c r="C14" s="486" t="s">
        <v>390</v>
      </c>
      <c r="D14" s="487">
        <v>106000000</v>
      </c>
    </row>
    <row r="15" spans="1:8">
      <c r="B15" s="485">
        <v>4</v>
      </c>
      <c r="C15" s="486" t="s">
        <v>392</v>
      </c>
      <c r="D15" s="487">
        <v>950000000</v>
      </c>
    </row>
    <row r="16" spans="1:8">
      <c r="B16" s="485">
        <v>5</v>
      </c>
      <c r="C16" s="486" t="s">
        <v>603</v>
      </c>
      <c r="D16" s="487">
        <v>200000000</v>
      </c>
    </row>
    <row r="17" spans="2:9" ht="37.5">
      <c r="B17" s="485">
        <v>6</v>
      </c>
      <c r="C17" s="486" t="s">
        <v>798</v>
      </c>
      <c r="D17" s="487">
        <v>20000000</v>
      </c>
    </row>
    <row r="18" spans="2:9">
      <c r="B18" s="485">
        <v>7</v>
      </c>
      <c r="C18" s="486" t="s">
        <v>391</v>
      </c>
      <c r="D18" s="487">
        <v>65700000</v>
      </c>
    </row>
    <row r="19" spans="2:9" ht="168.75">
      <c r="B19" s="485">
        <v>8</v>
      </c>
      <c r="C19" s="486" t="s">
        <v>787</v>
      </c>
      <c r="D19" s="487">
        <f>226000000-70000000</f>
        <v>156000000</v>
      </c>
    </row>
    <row r="20" spans="2:9">
      <c r="B20" s="485">
        <v>9</v>
      </c>
      <c r="C20" s="486" t="s">
        <v>799</v>
      </c>
      <c r="D20" s="487">
        <v>77000000</v>
      </c>
    </row>
    <row r="21" spans="2:9">
      <c r="B21" s="485">
        <v>10</v>
      </c>
      <c r="C21" s="486" t="s">
        <v>395</v>
      </c>
      <c r="D21" s="487">
        <v>5000000</v>
      </c>
    </row>
    <row r="22" spans="2:9">
      <c r="B22" s="485">
        <v>11</v>
      </c>
      <c r="C22" s="486" t="s">
        <v>788</v>
      </c>
      <c r="D22" s="487">
        <v>80000000</v>
      </c>
    </row>
    <row r="23" spans="2:9">
      <c r="B23" s="485">
        <v>12</v>
      </c>
      <c r="C23" s="486" t="s">
        <v>789</v>
      </c>
      <c r="D23" s="487">
        <v>50000000</v>
      </c>
    </row>
    <row r="24" spans="2:9">
      <c r="B24" s="488" t="s">
        <v>83</v>
      </c>
      <c r="C24" s="489" t="s">
        <v>293</v>
      </c>
      <c r="D24" s="490">
        <v>218028720</v>
      </c>
      <c r="E24" s="785"/>
      <c r="H24" s="786"/>
    </row>
    <row r="25" spans="2:9">
      <c r="B25" s="778"/>
      <c r="C25" s="779" t="s">
        <v>166</v>
      </c>
      <c r="D25" s="780">
        <f>ROUND(D8+D11+D24,-3)</f>
        <v>3640006000</v>
      </c>
      <c r="H25" s="478"/>
      <c r="I25" s="478"/>
    </row>
    <row r="26" spans="2:9">
      <c r="B26" s="839" t="e">
        <f ca="1">"Bằng chữ:  ("&amp;[62]!vnd(D25)&amp;")"</f>
        <v>#NAME?</v>
      </c>
      <c r="C26" s="839"/>
      <c r="D26" s="839"/>
      <c r="H26" s="478"/>
    </row>
  </sheetData>
  <mergeCells count="6">
    <mergeCell ref="B26:D26"/>
    <mergeCell ref="A1:D1"/>
    <mergeCell ref="A2:D2"/>
    <mergeCell ref="A3:D3"/>
    <mergeCell ref="A4:D4"/>
    <mergeCell ref="A5:D5"/>
  </mergeCells>
  <pageMargins left="0.83" right="0.4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70" zoomScaleNormal="70" workbookViewId="0">
      <selection activeCell="A5" sqref="A5:D5"/>
    </sheetView>
  </sheetViews>
  <sheetFormatPr defaultColWidth="8" defaultRowHeight="18.75"/>
  <cols>
    <col min="1" max="1" width="2.109375" style="477" customWidth="1"/>
    <col min="2" max="2" width="6.33203125" style="477" customWidth="1"/>
    <col min="3" max="3" width="43.44140625" style="477" customWidth="1"/>
    <col min="4" max="4" width="19.77734375" style="478" customWidth="1"/>
    <col min="5" max="7" width="8" style="477"/>
    <col min="8" max="8" width="16.44140625" style="477" customWidth="1"/>
    <col min="9" max="9" width="10.44140625" style="477" bestFit="1" customWidth="1"/>
    <col min="10" max="16384" width="8" style="477"/>
  </cols>
  <sheetData>
    <row r="1" spans="1:8">
      <c r="A1" s="840" t="s">
        <v>287</v>
      </c>
      <c r="B1" s="840"/>
      <c r="C1" s="840"/>
      <c r="D1" s="840"/>
    </row>
    <row r="2" spans="1:8">
      <c r="A2" s="840" t="s">
        <v>545</v>
      </c>
      <c r="B2" s="840"/>
      <c r="C2" s="840"/>
      <c r="D2" s="840"/>
    </row>
    <row r="3" spans="1:8">
      <c r="A3" s="840" t="s">
        <v>546</v>
      </c>
      <c r="B3" s="840"/>
      <c r="C3" s="840"/>
      <c r="D3" s="840"/>
    </row>
    <row r="4" spans="1:8">
      <c r="A4" s="840" t="s">
        <v>547</v>
      </c>
      <c r="B4" s="840"/>
      <c r="C4" s="840"/>
      <c r="D4" s="840"/>
    </row>
    <row r="5" spans="1:8">
      <c r="A5" s="841" t="s">
        <v>802</v>
      </c>
      <c r="B5" s="841"/>
      <c r="C5" s="841"/>
      <c r="D5" s="841"/>
    </row>
    <row r="6" spans="1:8">
      <c r="D6" s="479" t="s">
        <v>288</v>
      </c>
    </row>
    <row r="7" spans="1:8">
      <c r="B7" s="480" t="s">
        <v>169</v>
      </c>
      <c r="C7" s="480" t="s">
        <v>73</v>
      </c>
      <c r="D7" s="481" t="s">
        <v>190</v>
      </c>
    </row>
    <row r="8" spans="1:8">
      <c r="B8" s="482" t="s">
        <v>76</v>
      </c>
      <c r="C8" s="483" t="s">
        <v>289</v>
      </c>
      <c r="D8" s="484">
        <f>D9+D10</f>
        <v>1275622749</v>
      </c>
    </row>
    <row r="9" spans="1:8">
      <c r="B9" s="485">
        <v>1</v>
      </c>
      <c r="C9" s="486" t="s">
        <v>290</v>
      </c>
      <c r="D9" s="487">
        <f>'DT 2025 trình HĐ'!O230+'DT 2025 trình HĐ'!O268</f>
        <v>1107322749</v>
      </c>
      <c r="H9" s="478">
        <f>D35-D12-D22-D23-'DT 2025 trình HĐ'!O381</f>
        <v>4497570233</v>
      </c>
    </row>
    <row r="10" spans="1:8">
      <c r="B10" s="485">
        <v>2</v>
      </c>
      <c r="C10" s="486" t="s">
        <v>291</v>
      </c>
      <c r="D10" s="487">
        <f>'DT 2025 trình HĐ'!O232+'DT 2025 trình HĐ'!O269</f>
        <v>168300000</v>
      </c>
      <c r="E10" s="477" t="s">
        <v>776</v>
      </c>
    </row>
    <row r="11" spans="1:8">
      <c r="B11" s="482" t="s">
        <v>80</v>
      </c>
      <c r="C11" s="483" t="s">
        <v>533</v>
      </c>
      <c r="D11" s="484">
        <f>SUM(D12,D17,D24:D25,D28:D32)</f>
        <v>4619028757</v>
      </c>
    </row>
    <row r="12" spans="1:8">
      <c r="B12" s="485">
        <v>1</v>
      </c>
      <c r="C12" s="486" t="s">
        <v>548</v>
      </c>
      <c r="D12" s="487">
        <f>SUM(D13:D16)</f>
        <v>458878007</v>
      </c>
    </row>
    <row r="13" spans="1:8">
      <c r="B13" s="485"/>
      <c r="C13" s="498" t="s">
        <v>549</v>
      </c>
      <c r="D13" s="499">
        <f>'DT 2025 trình HĐ'!O380</f>
        <v>149312007</v>
      </c>
    </row>
    <row r="14" spans="1:8">
      <c r="B14" s="485"/>
      <c r="C14" s="498" t="s">
        <v>291</v>
      </c>
      <c r="D14" s="499">
        <f>'DT 2025 trình HĐ'!O383</f>
        <v>29700000</v>
      </c>
    </row>
    <row r="15" spans="1:8">
      <c r="B15" s="485"/>
      <c r="C15" s="498" t="s">
        <v>550</v>
      </c>
      <c r="D15" s="499">
        <f>'DT 2025 trình HĐ'!O384</f>
        <v>227076000</v>
      </c>
    </row>
    <row r="16" spans="1:8">
      <c r="B16" s="787"/>
      <c r="C16" s="788" t="s">
        <v>801</v>
      </c>
      <c r="D16" s="789">
        <v>52790000</v>
      </c>
    </row>
    <row r="17" spans="2:4" ht="37.5">
      <c r="B17" s="485">
        <v>2</v>
      </c>
      <c r="C17" s="486" t="s">
        <v>551</v>
      </c>
      <c r="D17" s="487">
        <f>SUM(D18:D23)</f>
        <v>3263700750</v>
      </c>
    </row>
    <row r="18" spans="2:4">
      <c r="B18" s="485"/>
      <c r="C18" s="498" t="s">
        <v>552</v>
      </c>
      <c r="D18" s="499">
        <f>'DT 2025 trình HĐ'!O382</f>
        <v>21060000</v>
      </c>
    </row>
    <row r="19" spans="2:4">
      <c r="B19" s="485"/>
      <c r="C19" s="498" t="s">
        <v>553</v>
      </c>
      <c r="D19" s="499">
        <f>'DT 2025 trình HĐ'!O249</f>
        <v>1295190000</v>
      </c>
    </row>
    <row r="20" spans="2:4">
      <c r="B20" s="485"/>
      <c r="C20" s="498" t="s">
        <v>554</v>
      </c>
      <c r="D20" s="499">
        <f>'DT 2025 trình HĐ'!O252</f>
        <v>719550000</v>
      </c>
    </row>
    <row r="21" spans="2:4" ht="37.5">
      <c r="B21" s="485"/>
      <c r="C21" s="498" t="s">
        <v>800</v>
      </c>
      <c r="D21" s="499">
        <f>'DT 2025 trình HĐ'!O255</f>
        <v>125850750</v>
      </c>
    </row>
    <row r="22" spans="2:4">
      <c r="B22" s="485"/>
      <c r="C22" s="498" t="s">
        <v>555</v>
      </c>
      <c r="D22" s="499">
        <f>'DT 2025 trình HĐ'!O372</f>
        <v>937350000</v>
      </c>
    </row>
    <row r="23" spans="2:4">
      <c r="B23" s="485"/>
      <c r="C23" s="498" t="s">
        <v>556</v>
      </c>
      <c r="D23" s="499">
        <f>SUM('DT 2025 trình HĐ'!O373:O378)</f>
        <v>164700000</v>
      </c>
    </row>
    <row r="24" spans="2:4">
      <c r="B24" s="485">
        <v>3</v>
      </c>
      <c r="C24" s="486" t="s">
        <v>292</v>
      </c>
      <c r="D24" s="487">
        <f>'DT 2025 trình HĐ'!O231</f>
        <v>42000000</v>
      </c>
    </row>
    <row r="25" spans="2:4">
      <c r="B25" s="485">
        <v>4</v>
      </c>
      <c r="C25" s="486" t="s">
        <v>557</v>
      </c>
      <c r="D25" s="487">
        <f>D26+D27</f>
        <v>487450000</v>
      </c>
    </row>
    <row r="26" spans="2:4">
      <c r="B26" s="485"/>
      <c r="C26" s="498" t="s">
        <v>181</v>
      </c>
      <c r="D26" s="499">
        <f>'DT 2025 trình HĐ'!O271</f>
        <v>333450000</v>
      </c>
    </row>
    <row r="27" spans="2:4" ht="75">
      <c r="B27" s="485"/>
      <c r="C27" s="498" t="s">
        <v>780</v>
      </c>
      <c r="D27" s="499">
        <f>'DT 2025 trình HĐ'!O272+'DT 2025 trình HĐ'!O273</f>
        <v>154000000</v>
      </c>
    </row>
    <row r="28" spans="2:4">
      <c r="B28" s="485">
        <v>5</v>
      </c>
      <c r="C28" s="486" t="s">
        <v>604</v>
      </c>
      <c r="D28" s="487">
        <f>'DT 2025 trình HĐ'!O238</f>
        <v>190000000</v>
      </c>
    </row>
    <row r="29" spans="2:4">
      <c r="B29" s="485">
        <v>6</v>
      </c>
      <c r="C29" s="486" t="s">
        <v>558</v>
      </c>
      <c r="D29" s="487">
        <f>'DT 2025 trình HĐ'!O236</f>
        <v>20000000</v>
      </c>
    </row>
    <row r="30" spans="2:4">
      <c r="B30" s="485">
        <v>7</v>
      </c>
      <c r="C30" s="486" t="s">
        <v>606</v>
      </c>
      <c r="D30" s="487">
        <f>'DT 2025 trình HĐ'!O233</f>
        <v>117000000</v>
      </c>
    </row>
    <row r="31" spans="2:4">
      <c r="B31" s="485">
        <v>8</v>
      </c>
      <c r="C31" s="486" t="s">
        <v>778</v>
      </c>
      <c r="D31" s="487">
        <f>'DT 2025 trình HĐ'!O235</f>
        <v>20000000</v>
      </c>
    </row>
    <row r="32" spans="2:4">
      <c r="B32" s="485">
        <v>9</v>
      </c>
      <c r="C32" s="486" t="s">
        <v>559</v>
      </c>
      <c r="D32" s="487">
        <f>'DT 2025 trình HĐ'!O239</f>
        <v>20000000</v>
      </c>
    </row>
    <row r="33" spans="2:4" hidden="1">
      <c r="B33" s="485">
        <v>11</v>
      </c>
      <c r="C33" s="486" t="s">
        <v>561</v>
      </c>
      <c r="D33" s="487">
        <f>'DT 2025 trình HĐ'!O248</f>
        <v>0</v>
      </c>
    </row>
    <row r="34" spans="2:4">
      <c r="B34" s="488" t="s">
        <v>83</v>
      </c>
      <c r="C34" s="489" t="s">
        <v>293</v>
      </c>
      <c r="D34" s="490">
        <f>'DT 2025 trình HĐ'!O270+'DT 2025 trình HĐ'!O234+'DT 2025 trình HĐ'!O381</f>
        <v>184822600</v>
      </c>
    </row>
    <row r="35" spans="2:4">
      <c r="B35" s="495"/>
      <c r="C35" s="496" t="s">
        <v>166</v>
      </c>
      <c r="D35" s="497">
        <f>ROUND(D8+D11+D34,-3)</f>
        <v>6079474000</v>
      </c>
    </row>
    <row r="36" spans="2:4" ht="23.25" customHeight="1">
      <c r="B36" s="842" t="e">
        <f ca="1">"Bằng chữ:  ("&amp;[62]!vnd(D35)&amp;")"</f>
        <v>#NAME?</v>
      </c>
      <c r="C36" s="842"/>
      <c r="D36" s="842"/>
    </row>
  </sheetData>
  <mergeCells count="6">
    <mergeCell ref="B36:D36"/>
    <mergeCell ref="A1:D1"/>
    <mergeCell ref="A2:D2"/>
    <mergeCell ref="A3:D3"/>
    <mergeCell ref="A4:D4"/>
    <mergeCell ref="A5:D5"/>
  </mergeCells>
  <printOptions horizontalCentered="1"/>
  <pageMargins left="0.2" right="0.2" top="0.75"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30</vt:i4>
      </vt:variant>
    </vt:vector>
  </HeadingPairs>
  <TitlesOfParts>
    <vt:vector size="48" baseType="lpstr">
      <vt:lpstr>DM báo cáo</vt:lpstr>
      <vt:lpstr>BM 15</vt:lpstr>
      <vt:lpstr>BM 16 (30.6)</vt:lpstr>
      <vt:lpstr>BM 16</vt:lpstr>
      <vt:lpstr>BM 17</vt:lpstr>
      <vt:lpstr>DT 2025 trình HĐ</vt:lpstr>
      <vt:lpstr>Dang uy</vt:lpstr>
      <vt:lpstr>VPUB</vt:lpstr>
      <vt:lpstr>UBMT</vt:lpstr>
      <vt:lpstr>KT</vt:lpstr>
      <vt:lpstr>VHXH</vt:lpstr>
      <vt:lpstr>TTHCC</vt:lpstr>
      <vt:lpstr>DT chi tiết Trường</vt:lpstr>
      <vt:lpstr>PL tiet kiem</vt:lpstr>
      <vt:lpstr>Nghỉ hưu trước tuổi</vt:lpstr>
      <vt:lpstr>THOI VIEC(dot3)</vt:lpstr>
      <vt:lpstr>THOI VIEC</vt:lpstr>
      <vt:lpstr>B07-45-Quỹ TC</vt:lpstr>
      <vt:lpstr>'B07-45-Quỹ TC'!chuong_phuluc_39</vt:lpstr>
      <vt:lpstr>'B07-45-Quỹ TC'!chuong_phuluc_39_name</vt:lpstr>
      <vt:lpstr>'B07-45-Quỹ TC'!chuong_phuluc_42</vt:lpstr>
      <vt:lpstr>'B07-45-Quỹ TC'!chuong_phuluc_42_name</vt:lpstr>
      <vt:lpstr>'B07-45-Quỹ TC'!chuong_phuluc_43</vt:lpstr>
      <vt:lpstr>'B07-45-Quỹ TC'!chuong_phuluc_43_name</vt:lpstr>
      <vt:lpstr>'B07-45-Quỹ TC'!chuong_phuluc_44</vt:lpstr>
      <vt:lpstr>'B07-45-Quỹ TC'!chuong_phuluc_44_name</vt:lpstr>
      <vt:lpstr>'B07-45-Quỹ TC'!chuong_phuluc_44_name_name</vt:lpstr>
      <vt:lpstr>'B07-45-Quỹ TC'!chuong_phuluc_45</vt:lpstr>
      <vt:lpstr>'B07-45-Quỹ TC'!chuong_phuluc_45_name</vt:lpstr>
      <vt:lpstr>'B07-45-Quỹ TC'!Print_Area</vt:lpstr>
      <vt:lpstr>'BM 15'!Print_Area</vt:lpstr>
      <vt:lpstr>'BM 16'!Print_Area</vt:lpstr>
      <vt:lpstr>'BM 16 (30.6)'!Print_Area</vt:lpstr>
      <vt:lpstr>'BM 17'!Print_Area</vt:lpstr>
      <vt:lpstr>'DM báo cáo'!Print_Area</vt:lpstr>
      <vt:lpstr>'DT 2025 trình HĐ'!Print_Area</vt:lpstr>
      <vt:lpstr>KT!Print_Area</vt:lpstr>
      <vt:lpstr>TTHCC!Print_Area</vt:lpstr>
      <vt:lpstr>UBMT!Print_Area</vt:lpstr>
      <vt:lpstr>VHXH!Print_Area</vt:lpstr>
      <vt:lpstr>VPUB!Print_Area</vt:lpstr>
      <vt:lpstr>'BM 15'!Print_Titles</vt:lpstr>
      <vt:lpstr>'BM 16'!Print_Titles</vt:lpstr>
      <vt:lpstr>'BM 16 (30.6)'!Print_Titles</vt:lpstr>
      <vt:lpstr>'BM 17'!Print_Titles</vt:lpstr>
      <vt:lpstr>'DT 2025 trình HĐ'!Print_Titles</vt:lpstr>
      <vt:lpstr>'THOI VIEC'!Print_Titles</vt:lpstr>
      <vt:lpstr>'THOI VIEC(dot3)'!Print_Titles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Administrator_PC</cp:lastModifiedBy>
  <cp:lastPrinted>2025-09-15T00:27:44Z</cp:lastPrinted>
  <dcterms:created xsi:type="dcterms:W3CDTF">2015-11-22T01:12:00Z</dcterms:created>
  <dcterms:modified xsi:type="dcterms:W3CDTF">2025-09-15T08:25:53Z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1033-12.2.0.13359</vt:lpwstr>
  </property>
  <property fmtid="{D5CDD505-2E9C-101B-9397-08002B2CF9AE}" pid="3" name="ICV">
    <vt:lpwstr>ABE97FFEE98E460292DE4D0501681FD5_13</vt:lpwstr>
  </property>
</Properties>
</file>